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E:\CND\Emisiones\Productos\Producto 2\Entregados a CND\31-05-2021\"/>
    </mc:Choice>
  </mc:AlternateContent>
  <bookViews>
    <workbookView xWindow="0" yWindow="0" windowWidth="16380" windowHeight="8196" tabRatio="500"/>
  </bookViews>
  <sheets>
    <sheet name="Contenido e Instrucciones" sheetId="1" r:id="rId1"/>
    <sheet name="Informe de resultados" sheetId="8" r:id="rId2"/>
    <sheet name="Información de la empresa" sheetId="2" r:id="rId3"/>
    <sheet name="Combustibles-Fósiles Alcance 1" sheetId="3" r:id="rId4"/>
    <sheet name="Fluorados-Alcance 1" sheetId="4" r:id="rId5"/>
    <sheet name="Electricidad-Alcance 2" sheetId="5" r:id="rId6"/>
    <sheet name="Otras emisiones- Alcance 3" sheetId="6" r:id="rId7"/>
    <sheet name="Factores de emisión " sheetId="7" r:id="rId8"/>
    <sheet name="Datos de consumo" sheetId="9" r:id="rId9"/>
    <sheet name="Emisiones evitadas" sheetId="11" r:id="rId10"/>
    <sheet name="Versiones y actualizaciones" sheetId="10" r:id="rId11"/>
    <sheet name="Criterios para el cálculo" sheetId="12" r:id="rId12"/>
  </sheets>
  <externalReferences>
    <externalReference r:id="rId13"/>
    <externalReference r:id="rId14"/>
  </externalReferences>
  <definedNames>
    <definedName name="_xlnm._FilterDatabase" localSheetId="7" hidden="1">'Factores de emisión '!$X$1:$X$210</definedName>
    <definedName name="_xlnm._FilterDatabase" localSheetId="6" hidden="1">'Otras emisiones- Alcance 3'!$AQ$1:$AQ$206</definedName>
    <definedName name="Año">[1]Datos!$C$7:$C$16</definedName>
    <definedName name="_xlnm.Print_Area" localSheetId="3">'Combustibles-Fósiles Alcance 1'!$A$1:$Q$67</definedName>
    <definedName name="_xlnm.Print_Area" localSheetId="0">'Contenido e Instrucciones'!$A$2:$M$47</definedName>
    <definedName name="_xlnm.Print_Area" localSheetId="11">'Criterios para el cálculo'!$A$1:$P$26</definedName>
    <definedName name="_xlnm.Print_Area" localSheetId="8">'Datos de consumo'!$A$1:$O$27</definedName>
    <definedName name="_xlnm.Print_Area" localSheetId="2">'Información de la empresa'!$A$1:$K$39</definedName>
    <definedName name="_xlnm.Print_Area" localSheetId="1">'Informe de resultados'!$A$1:$T$56</definedName>
    <definedName name="_xlnm.Print_Area" localSheetId="6">'Otras emisiones- Alcance 3'!$A$1:$AI$37</definedName>
    <definedName name="_xlnm.Print_Area" localSheetId="10">'Versiones y actualizaciones'!$A$1:$P$27</definedName>
    <definedName name="Combinación">'Factores de emisión '!$X$2:$Y$2</definedName>
    <definedName name="Denominación">'Factores de emisión '!$X$2:$X$199</definedName>
    <definedName name="FE">'Factores de emisión '!$Y$2:$Y$199</definedName>
    <definedName name="GAS">'Factores de emisión '!$C$33:$C$52</definedName>
    <definedName name="NombrePrep">[1]Datos!$E$138:$E$181</definedName>
    <definedName name="PCA">'Factores de emisión '!$E$33:$E$52</definedName>
    <definedName name="Sector">[1]Datos!$E$7:$E$27</definedName>
    <definedName name="Tipo_Biomasa">[1]Datos!$D$233:$D$238</definedName>
    <definedName name="Tipo_ER">[1]Datos!$C$233:$C$237</definedName>
    <definedName name="TipoOrg">[1]Datos!$D$7:$D$11</definedName>
    <definedName name="Unidades">'Factores de emisión '!$Z$2:$Z$199</definedName>
  </definedNames>
  <calcPr calcId="152511"/>
  <extLst>
    <ext xmlns:loext="http://schemas.libreoffice.org/" uri="{7626C862-2A13-11E5-B345-FEFF819CDC9F}">
      <loext:extCalcPr stringRefSyntax="ExcelA1"/>
    </ext>
  </extLst>
</workbook>
</file>

<file path=xl/calcChain.xml><?xml version="1.0" encoding="utf-8"?>
<calcChain xmlns="http://schemas.openxmlformats.org/spreadsheetml/2006/main">
  <c r="T14" i="6" l="1"/>
  <c r="T13" i="6"/>
  <c r="T12" i="6"/>
  <c r="T11" i="6"/>
  <c r="T10" i="6"/>
  <c r="T9" i="6"/>
  <c r="T8" i="6"/>
  <c r="F31" i="6"/>
  <c r="F30" i="6"/>
  <c r="F29" i="6"/>
  <c r="F28" i="6"/>
  <c r="F27" i="6"/>
  <c r="F26" i="6"/>
  <c r="F25" i="6"/>
  <c r="F24" i="6"/>
  <c r="F23" i="6"/>
  <c r="F32" i="6"/>
  <c r="D9" i="6" l="1"/>
  <c r="D10" i="6"/>
  <c r="D11" i="6"/>
  <c r="D12" i="6"/>
  <c r="D13" i="6"/>
  <c r="D14" i="6"/>
  <c r="D15" i="6"/>
  <c r="D16" i="6"/>
  <c r="D17" i="6"/>
  <c r="D18" i="6"/>
  <c r="D19" i="6"/>
  <c r="D8" i="6"/>
  <c r="Z8" i="6" l="1"/>
  <c r="E14" i="3"/>
  <c r="E15" i="3"/>
  <c r="Z9" i="6"/>
  <c r="Z10" i="6"/>
  <c r="Z11" i="6"/>
  <c r="Z12" i="6"/>
  <c r="Z13" i="6"/>
  <c r="Z14" i="6"/>
  <c r="E53" i="3"/>
  <c r="G53" i="3"/>
  <c r="E54" i="3"/>
  <c r="G54" i="3"/>
  <c r="E50" i="3"/>
  <c r="G50" i="3"/>
  <c r="E51" i="3"/>
  <c r="G51" i="3"/>
  <c r="E52" i="3"/>
  <c r="G52" i="3"/>
  <c r="E23" i="3"/>
  <c r="G23" i="3"/>
  <c r="E24" i="3"/>
  <c r="G24" i="3"/>
  <c r="E25" i="3"/>
  <c r="G25" i="3"/>
  <c r="E26" i="3"/>
  <c r="G26" i="3"/>
  <c r="E27" i="3"/>
  <c r="G27" i="3"/>
  <c r="E28" i="3"/>
  <c r="G28" i="3"/>
  <c r="E29" i="3"/>
  <c r="G29" i="3"/>
  <c r="E30" i="3"/>
  <c r="G30" i="3"/>
  <c r="E31" i="3"/>
  <c r="G31" i="3"/>
  <c r="E32" i="3"/>
  <c r="G32" i="3"/>
  <c r="E33" i="3"/>
  <c r="G33" i="3"/>
  <c r="E34" i="3"/>
  <c r="G34" i="3"/>
  <c r="E35" i="3"/>
  <c r="G35" i="3"/>
  <c r="E36" i="3"/>
  <c r="G36" i="3"/>
  <c r="E37" i="3"/>
  <c r="G37" i="3"/>
  <c r="E38" i="3"/>
  <c r="G38" i="3"/>
  <c r="E39" i="3"/>
  <c r="G39" i="3"/>
  <c r="E40" i="3"/>
  <c r="G40" i="3"/>
  <c r="E41" i="3"/>
  <c r="G41" i="3"/>
  <c r="E42" i="3"/>
  <c r="G42" i="3"/>
  <c r="E43" i="3"/>
  <c r="G43" i="3"/>
  <c r="E44" i="3"/>
  <c r="G44" i="3"/>
  <c r="E45" i="3"/>
  <c r="G45" i="3"/>
  <c r="E46" i="3"/>
  <c r="G46" i="3"/>
  <c r="E47" i="3"/>
  <c r="G47" i="3"/>
  <c r="E48" i="3"/>
  <c r="G48" i="3" s="1"/>
  <c r="E49" i="3"/>
  <c r="G49" i="3"/>
  <c r="E16" i="3"/>
  <c r="E17" i="3"/>
  <c r="E18" i="3"/>
  <c r="E19" i="3"/>
  <c r="E20" i="3"/>
  <c r="E21" i="3"/>
  <c r="E22" i="3"/>
  <c r="E26" i="7"/>
  <c r="C26" i="7"/>
  <c r="C19" i="7" l="1"/>
  <c r="E23" i="7" l="1"/>
  <c r="E22" i="7"/>
  <c r="E21" i="7"/>
  <c r="E20" i="7"/>
  <c r="E19" i="7"/>
  <c r="E62" i="8" l="1"/>
  <c r="E52" i="8"/>
  <c r="E42" i="8"/>
  <c r="E32" i="8"/>
  <c r="D70" i="3"/>
  <c r="D71" i="3" l="1"/>
  <c r="D72" i="3"/>
  <c r="D73" i="3"/>
  <c r="D74" i="3"/>
  <c r="D75" i="3"/>
  <c r="D76" i="3"/>
  <c r="D77" i="3"/>
  <c r="D78" i="3"/>
  <c r="D79" i="3"/>
  <c r="D80" i="3"/>
  <c r="D81" i="3"/>
  <c r="D82" i="3"/>
  <c r="D83" i="3"/>
  <c r="D84" i="3"/>
  <c r="D85" i="3"/>
  <c r="D86" i="3"/>
  <c r="D87" i="3"/>
  <c r="D88" i="3"/>
  <c r="D89" i="3"/>
  <c r="C23" i="7"/>
  <c r="C22" i="7"/>
  <c r="C21" i="7"/>
  <c r="C20" i="7"/>
  <c r="R9" i="6" l="1"/>
  <c r="R10" i="6"/>
  <c r="R11" i="6"/>
  <c r="R12" i="6"/>
  <c r="R13" i="6"/>
  <c r="R14" i="6"/>
  <c r="R8" i="6"/>
  <c r="E60" i="8" l="1"/>
  <c r="E50" i="8"/>
  <c r="E40" i="8"/>
  <c r="E48" i="8"/>
  <c r="G60" i="8" l="1"/>
  <c r="G50" i="8"/>
  <c r="G40" i="8"/>
  <c r="G30" i="8"/>
  <c r="C42" i="6"/>
  <c r="C43" i="6"/>
  <c r="C44" i="6"/>
  <c r="C45" i="6"/>
  <c r="C46" i="6"/>
  <c r="C47" i="6"/>
  <c r="C48" i="6"/>
  <c r="C49" i="6"/>
  <c r="C50" i="6"/>
  <c r="C41" i="6"/>
  <c r="F42" i="6"/>
  <c r="F50" i="6"/>
  <c r="F49" i="6"/>
  <c r="F48" i="6"/>
  <c r="F47" i="6"/>
  <c r="F46" i="6"/>
  <c r="F45" i="6"/>
  <c r="F44" i="6"/>
  <c r="F43" i="6"/>
  <c r="F41" i="6"/>
  <c r="G41" i="6" l="1"/>
  <c r="G12" i="4"/>
  <c r="G13" i="4"/>
  <c r="G14" i="4"/>
  <c r="G15" i="4"/>
  <c r="G16" i="4"/>
  <c r="G17" i="4"/>
  <c r="G18" i="4"/>
  <c r="G19" i="4"/>
  <c r="G20" i="4"/>
  <c r="G21" i="4"/>
  <c r="G22" i="4"/>
  <c r="H12" i="4"/>
  <c r="H13" i="4"/>
  <c r="H14" i="4"/>
  <c r="H15" i="4"/>
  <c r="H16" i="4"/>
  <c r="H17" i="4"/>
  <c r="H18" i="4"/>
  <c r="H19" i="4"/>
  <c r="H20" i="4"/>
  <c r="H21" i="4"/>
  <c r="H22" i="4"/>
  <c r="G11" i="4"/>
  <c r="D38" i="5" l="1"/>
  <c r="M72" i="3"/>
  <c r="M73" i="3"/>
  <c r="M74" i="3"/>
  <c r="M75" i="3"/>
  <c r="M76" i="3"/>
  <c r="M77" i="3"/>
  <c r="M78" i="3"/>
  <c r="M79" i="3"/>
  <c r="M80" i="3"/>
  <c r="M81" i="3"/>
  <c r="M82" i="3"/>
  <c r="M83" i="3"/>
  <c r="M84" i="3"/>
  <c r="M85" i="3"/>
  <c r="M86" i="3"/>
  <c r="M71" i="3"/>
  <c r="G4" i="8"/>
  <c r="I29" i="2" l="1"/>
  <c r="I28" i="2"/>
  <c r="I27" i="2"/>
  <c r="F37" i="2"/>
  <c r="F36" i="2"/>
  <c r="F35" i="2"/>
  <c r="G29" i="2"/>
  <c r="G28" i="2"/>
  <c r="G27" i="2"/>
  <c r="F29" i="2"/>
  <c r="E58" i="8" s="1"/>
  <c r="F28" i="2"/>
  <c r="F27" i="2"/>
  <c r="E38" i="8" s="1"/>
  <c r="B20" i="11" l="1"/>
  <c r="D24" i="6" l="1"/>
  <c r="D25" i="6"/>
  <c r="D26" i="6"/>
  <c r="D27" i="6"/>
  <c r="D28" i="6"/>
  <c r="D29" i="6"/>
  <c r="D30" i="6"/>
  <c r="D31" i="6"/>
  <c r="D32" i="6"/>
  <c r="D23" i="6"/>
  <c r="C24" i="6"/>
  <c r="C25" i="6"/>
  <c r="C26" i="6"/>
  <c r="C27" i="6"/>
  <c r="C28" i="6"/>
  <c r="C29" i="6"/>
  <c r="C30" i="6"/>
  <c r="C31" i="6"/>
  <c r="C32" i="6"/>
  <c r="C23" i="6"/>
  <c r="D10" i="5" l="1"/>
  <c r="E19" i="6" l="1"/>
  <c r="E18" i="6"/>
  <c r="E17" i="6"/>
  <c r="E16" i="6"/>
  <c r="E15" i="6"/>
  <c r="E14" i="6"/>
  <c r="E13" i="6"/>
  <c r="E12" i="6"/>
  <c r="E11" i="6"/>
  <c r="E10" i="6"/>
  <c r="E9" i="6"/>
  <c r="E8" i="6"/>
  <c r="C10" i="6"/>
  <c r="C13" i="6"/>
  <c r="C14" i="6"/>
  <c r="C15" i="6"/>
  <c r="C16" i="6"/>
  <c r="C17" i="6"/>
  <c r="C18" i="6"/>
  <c r="C19" i="6"/>
  <c r="C12" i="6"/>
  <c r="C9" i="6"/>
  <c r="C8" i="6"/>
  <c r="C11" i="6"/>
  <c r="G73" i="3"/>
  <c r="G74" i="3"/>
  <c r="G75" i="3"/>
  <c r="G76" i="3"/>
  <c r="G77" i="3"/>
  <c r="G78" i="3"/>
  <c r="G79" i="3"/>
  <c r="G80" i="3"/>
  <c r="G81" i="3"/>
  <c r="G82" i="3"/>
  <c r="G83" i="3"/>
  <c r="G84" i="3"/>
  <c r="G85" i="3"/>
  <c r="G86" i="3"/>
  <c r="G87" i="3"/>
  <c r="G88" i="3"/>
  <c r="G89" i="3"/>
  <c r="G71" i="3"/>
  <c r="G72" i="3"/>
  <c r="G70" i="3"/>
  <c r="G16" i="3" l="1"/>
  <c r="G17" i="3"/>
  <c r="G18" i="3"/>
  <c r="G19" i="3"/>
  <c r="G20" i="3"/>
  <c r="G21" i="3"/>
  <c r="G22" i="3"/>
  <c r="G14" i="3"/>
  <c r="G15" i="3"/>
  <c r="E36" i="8"/>
  <c r="H11" i="4"/>
  <c r="N25" i="9" l="1"/>
  <c r="M25" i="9"/>
  <c r="L25" i="9"/>
  <c r="K25" i="9"/>
  <c r="J25" i="9"/>
  <c r="I25" i="9"/>
  <c r="H25" i="9"/>
  <c r="G25" i="9"/>
  <c r="F25" i="9"/>
  <c r="E25" i="9"/>
  <c r="D25" i="9"/>
  <c r="C25" i="9"/>
  <c r="G58" i="8"/>
  <c r="D58" i="8"/>
  <c r="P50" i="8"/>
  <c r="G56" i="8"/>
  <c r="E56" i="8"/>
  <c r="G48" i="8"/>
  <c r="D48" i="8"/>
  <c r="G46" i="8"/>
  <c r="E46" i="8"/>
  <c r="G38" i="8"/>
  <c r="D38" i="8"/>
  <c r="G36" i="8"/>
  <c r="G28" i="8"/>
  <c r="D28" i="8"/>
  <c r="E9" i="8"/>
  <c r="D62" i="7"/>
  <c r="G62" i="7" s="1"/>
  <c r="BJ9" i="6"/>
  <c r="AA8" i="6" s="1"/>
  <c r="L8" i="6"/>
  <c r="D39" i="5"/>
  <c r="E39" i="5" s="1"/>
  <c r="E38" i="5"/>
  <c r="D37" i="5"/>
  <c r="E37" i="5" s="1"/>
  <c r="E36" i="5"/>
  <c r="D36" i="5"/>
  <c r="D35" i="5"/>
  <c r="E35" i="5" s="1"/>
  <c r="D34" i="5"/>
  <c r="E34" i="5" s="1"/>
  <c r="D33" i="5"/>
  <c r="E33" i="5" s="1"/>
  <c r="D32" i="5"/>
  <c r="E32" i="5" s="1"/>
  <c r="D31" i="5"/>
  <c r="E31" i="5" s="1"/>
  <c r="D30" i="5"/>
  <c r="E30" i="5" s="1"/>
  <c r="D29" i="5"/>
  <c r="E29" i="5" s="1"/>
  <c r="D20" i="5"/>
  <c r="E20" i="5" s="1"/>
  <c r="D19" i="5"/>
  <c r="E19" i="5" s="1"/>
  <c r="D18" i="5"/>
  <c r="E18" i="5" s="1"/>
  <c r="D17" i="5"/>
  <c r="E17" i="5" s="1"/>
  <c r="E16" i="5"/>
  <c r="D16" i="5"/>
  <c r="D15" i="5"/>
  <c r="E15" i="5" s="1"/>
  <c r="D14" i="5"/>
  <c r="E14" i="5" s="1"/>
  <c r="D13" i="5"/>
  <c r="E13" i="5" s="1"/>
  <c r="D12" i="5"/>
  <c r="E12" i="5" s="1"/>
  <c r="A6" i="5"/>
  <c r="M70" i="3"/>
  <c r="E18" i="2"/>
  <c r="F25" i="2" s="1"/>
  <c r="AA12" i="6" l="1"/>
  <c r="F33" i="2"/>
  <c r="G23" i="6"/>
  <c r="U8" i="6"/>
  <c r="M87" i="3"/>
  <c r="I11" i="4"/>
  <c r="F14" i="8" s="1"/>
  <c r="E10" i="5"/>
  <c r="D28" i="5"/>
  <c r="E28" i="5" s="1"/>
  <c r="F28" i="5" s="1"/>
  <c r="D11" i="5"/>
  <c r="E11" i="5" s="1"/>
  <c r="BJ8" i="6"/>
  <c r="BJ10" i="6"/>
  <c r="AA10" i="6" s="1"/>
  <c r="AA14" i="6" l="1"/>
  <c r="AA13" i="6"/>
  <c r="F8" i="6"/>
  <c r="AA11" i="6"/>
  <c r="AA9" i="6"/>
  <c r="G90" i="3"/>
  <c r="N70" i="3" s="1"/>
  <c r="F13" i="8" s="1"/>
  <c r="F10" i="5"/>
  <c r="F17" i="8" s="1"/>
  <c r="BC10" i="8" s="1"/>
  <c r="AB8" i="6" l="1"/>
  <c r="L20" i="6" s="1"/>
  <c r="H14" i="3"/>
  <c r="F12" i="8" s="1"/>
  <c r="F15" i="8" s="1"/>
  <c r="BC9" i="8" s="1"/>
  <c r="F19" i="8" l="1"/>
  <c r="F21" i="8" l="1"/>
  <c r="BC11" i="8"/>
  <c r="BC12" i="8" s="1"/>
  <c r="H18" i="2" l="1"/>
  <c r="E28" i="8" s="1"/>
  <c r="O9" i="8"/>
  <c r="E26" i="8"/>
  <c r="E30" i="8" l="1"/>
</calcChain>
</file>

<file path=xl/comments1.xml><?xml version="1.0" encoding="utf-8"?>
<comments xmlns="http://schemas.openxmlformats.org/spreadsheetml/2006/main">
  <authors>
    <author/>
  </authors>
  <commentList>
    <comment ref="AP205" authorId="0" shapeId="0">
      <text>
        <r>
          <rPr>
            <b/>
            <sz val="8"/>
            <rFont val="Tahoma"/>
            <family val="2"/>
          </rPr>
          <t>Also known as rubble.</t>
        </r>
      </text>
    </comment>
    <comment ref="AX215" authorId="0" shapeId="0">
      <text>
        <r>
          <rPr>
            <b/>
            <sz val="8"/>
            <rFont val="Tahoma"/>
            <family val="2"/>
          </rPr>
          <t>Also known as rubble.</t>
        </r>
      </text>
    </comment>
    <comment ref="AF236" authorId="0" shapeId="0">
      <text>
        <r>
          <rPr>
            <b/>
            <sz val="8"/>
            <rFont val="Tahoma"/>
            <family val="2"/>
          </rPr>
          <t>The materials are made from virgin stock.</t>
        </r>
      </text>
    </comment>
    <comment ref="AG236" authorId="0" shapeId="0">
      <text>
        <r>
          <rPr>
            <b/>
            <sz val="8"/>
            <rFont val="Tahoma"/>
            <family val="2"/>
          </rPr>
          <t>The materials are re-used instead of disposed of by recycling or landfill.</t>
        </r>
      </text>
    </comment>
    <comment ref="AH236" authorId="0" shapeId="0">
      <text>
        <r>
          <rPr>
            <b/>
            <sz val="8"/>
            <rFont val="Tahoma"/>
            <family val="2"/>
          </rPr>
          <t>The materials are made from recycled content where the previous product was different to the current product.</t>
        </r>
      </text>
    </comment>
    <comment ref="AI236" authorId="0" shapeId="0">
      <text>
        <r>
          <rPr>
            <b/>
            <sz val="8"/>
            <rFont val="Tahoma"/>
            <family val="2"/>
          </rPr>
          <t>The materials  are made from recycled content where the previous product was the same as the new product.</t>
        </r>
      </text>
    </comment>
    <comment ref="AF237" authorId="0" shapeId="0">
      <text>
        <r>
          <rPr>
            <b/>
            <sz val="8"/>
            <rFont val="Tahoma"/>
            <family val="2"/>
          </rPr>
          <t>kg CO₂e per unit</t>
        </r>
      </text>
    </comment>
    <comment ref="AG237" authorId="0" shapeId="0">
      <text>
        <r>
          <rPr>
            <b/>
            <sz val="8"/>
            <rFont val="Tahoma"/>
            <family val="2"/>
          </rPr>
          <t>kg CO₂e per unit</t>
        </r>
      </text>
    </comment>
    <comment ref="AH237" authorId="0" shapeId="0">
      <text>
        <r>
          <rPr>
            <b/>
            <sz val="8"/>
            <rFont val="Tahoma"/>
            <family val="2"/>
          </rPr>
          <t>kg CO₂e per unit</t>
        </r>
      </text>
    </comment>
    <comment ref="AI237" authorId="0" shapeId="0">
      <text>
        <r>
          <rPr>
            <b/>
            <sz val="8"/>
            <rFont val="Tahoma"/>
            <family val="2"/>
          </rPr>
          <t>kg CO₂e per unit</t>
        </r>
      </text>
    </comment>
    <comment ref="AF244" authorId="0" shapeId="0">
      <text>
        <r>
          <rPr>
            <b/>
            <sz val="8"/>
            <rFont val="Tahoma"/>
            <family val="2"/>
          </rPr>
          <t>The materials are made from virgin stock.</t>
        </r>
      </text>
    </comment>
    <comment ref="AG244" authorId="0" shapeId="0">
      <text>
        <r>
          <rPr>
            <b/>
            <sz val="8"/>
            <rFont val="Tahoma"/>
            <family val="2"/>
          </rPr>
          <t>The materials are re-used instead of disposed of by recycling or landfill.</t>
        </r>
      </text>
    </comment>
    <comment ref="AH244" authorId="0" shapeId="0">
      <text>
        <r>
          <rPr>
            <b/>
            <sz val="8"/>
            <rFont val="Tahoma"/>
            <family val="2"/>
          </rPr>
          <t>The materials are made from recycled content where the previous product was different to the current product.</t>
        </r>
      </text>
    </comment>
    <comment ref="AI244" authorId="0" shapeId="0">
      <text>
        <r>
          <rPr>
            <b/>
            <sz val="8"/>
            <rFont val="Tahoma"/>
            <family val="2"/>
          </rPr>
          <t>The materials  are made from recycled content where the previous product was the same as the new product.</t>
        </r>
      </text>
    </comment>
    <comment ref="AF245" authorId="0" shapeId="0">
      <text>
        <r>
          <rPr>
            <b/>
            <sz val="8"/>
            <rFont val="Tahoma"/>
            <family val="2"/>
          </rPr>
          <t>kg CO₂e per unit</t>
        </r>
      </text>
    </comment>
    <comment ref="AG245" authorId="0" shapeId="0">
      <text>
        <r>
          <rPr>
            <b/>
            <sz val="8"/>
            <rFont val="Tahoma"/>
            <family val="2"/>
          </rPr>
          <t>kg CO₂e per unit</t>
        </r>
      </text>
    </comment>
    <comment ref="AH245" authorId="0" shapeId="0">
      <text>
        <r>
          <rPr>
            <b/>
            <sz val="8"/>
            <rFont val="Tahoma"/>
            <family val="2"/>
          </rPr>
          <t>kg CO₂e per unit</t>
        </r>
      </text>
    </comment>
    <comment ref="AI245" authorId="0" shapeId="0">
      <text>
        <r>
          <rPr>
            <b/>
            <sz val="8"/>
            <rFont val="Tahoma"/>
            <family val="2"/>
          </rPr>
          <t>kg CO₂e per unit</t>
        </r>
      </text>
    </comment>
    <comment ref="AF250" authorId="0" shapeId="0">
      <text>
        <r>
          <rPr>
            <b/>
            <sz val="8"/>
            <rFont val="Tahoma"/>
            <family val="2"/>
          </rPr>
          <t>The materials are made from virgin stock.</t>
        </r>
      </text>
    </comment>
    <comment ref="AG250" authorId="0" shapeId="0">
      <text>
        <r>
          <rPr>
            <b/>
            <sz val="8"/>
            <rFont val="Tahoma"/>
            <family val="2"/>
          </rPr>
          <t>The materials are re-used instead of disposed of by recycling or landfill.</t>
        </r>
      </text>
    </comment>
    <comment ref="AH250" authorId="0" shapeId="0">
      <text>
        <r>
          <rPr>
            <b/>
            <sz val="8"/>
            <rFont val="Tahoma"/>
            <family val="2"/>
          </rPr>
          <t>The materials are made from recycled content where the previous product was different to the current product.</t>
        </r>
      </text>
    </comment>
    <comment ref="AI250" authorId="0" shapeId="0">
      <text>
        <r>
          <rPr>
            <b/>
            <sz val="8"/>
            <rFont val="Tahoma"/>
            <family val="2"/>
          </rPr>
          <t>The materials  are made from recycled content where the previous product was the same as the new product.</t>
        </r>
      </text>
    </comment>
    <comment ref="AF251" authorId="0" shapeId="0">
      <text>
        <r>
          <rPr>
            <b/>
            <sz val="8"/>
            <rFont val="Tahoma"/>
            <family val="2"/>
          </rPr>
          <t>kg CO₂e per unit</t>
        </r>
      </text>
    </comment>
    <comment ref="AG251" authorId="0" shapeId="0">
      <text>
        <r>
          <rPr>
            <b/>
            <sz val="8"/>
            <rFont val="Tahoma"/>
            <family val="2"/>
          </rPr>
          <t>kg CO₂e per unit</t>
        </r>
      </text>
    </comment>
    <comment ref="AH251" authorId="0" shapeId="0">
      <text>
        <r>
          <rPr>
            <b/>
            <sz val="8"/>
            <rFont val="Tahoma"/>
            <family val="2"/>
          </rPr>
          <t>kg CO₂e per unit</t>
        </r>
      </text>
    </comment>
    <comment ref="AI251" authorId="0" shapeId="0">
      <text>
        <r>
          <rPr>
            <b/>
            <sz val="8"/>
            <rFont val="Tahoma"/>
            <family val="2"/>
          </rPr>
          <t>kg CO₂e per unit</t>
        </r>
      </text>
    </comment>
    <comment ref="AD253" authorId="0" shapeId="0">
      <text>
        <r>
          <rPr>
            <b/>
            <sz val="8"/>
            <rFont val="Tahoma"/>
            <family val="2"/>
          </rPr>
          <t>Stationary machines for routine housekeeping tasks (such as cookers and fridges).</t>
        </r>
      </text>
    </comment>
    <comment ref="AD255" authorId="0" shapeId="0">
      <text>
        <r>
          <rPr>
            <b/>
            <sz val="8"/>
            <rFont val="Tahoma"/>
            <family val="2"/>
          </rPr>
          <t>Small power equipment.</t>
        </r>
      </text>
    </comment>
    <comment ref="AD256" authorId="0" shapeId="0">
      <text>
        <r>
          <rPr>
            <b/>
            <sz val="8"/>
            <rFont val="Tahoma"/>
            <family val="2"/>
          </rPr>
          <t>Excludes car batteries.</t>
        </r>
      </text>
    </comment>
    <comment ref="AF259" authorId="0" shapeId="0">
      <text>
        <r>
          <rPr>
            <b/>
            <sz val="8"/>
            <rFont val="Tahoma"/>
            <family val="2"/>
          </rPr>
          <t>The materials are made from virgin stock.</t>
        </r>
      </text>
    </comment>
    <comment ref="AG259" authorId="0" shapeId="0">
      <text>
        <r>
          <rPr>
            <b/>
            <sz val="8"/>
            <rFont val="Tahoma"/>
            <family val="2"/>
          </rPr>
          <t>The materials are re-used instead of disposed of by recycling or landfill.</t>
        </r>
      </text>
    </comment>
    <comment ref="AH259" authorId="0" shapeId="0">
      <text>
        <r>
          <rPr>
            <b/>
            <sz val="8"/>
            <rFont val="Tahoma"/>
            <family val="2"/>
          </rPr>
          <t>The materials are made from recycled content where the previous product was different to the current product.</t>
        </r>
      </text>
    </comment>
    <comment ref="AI259" authorId="0" shapeId="0">
      <text>
        <r>
          <rPr>
            <b/>
            <sz val="8"/>
            <rFont val="Tahoma"/>
            <family val="2"/>
          </rPr>
          <t>The materials  are made from recycled content where the previous product was the same as the new product.</t>
        </r>
      </text>
    </comment>
    <comment ref="AF260" authorId="0" shapeId="0">
      <text>
        <r>
          <rPr>
            <b/>
            <sz val="8"/>
            <rFont val="Tahoma"/>
            <family val="2"/>
          </rPr>
          <t>kg CO₂e per unit</t>
        </r>
      </text>
    </comment>
    <comment ref="AG260" authorId="0" shapeId="0">
      <text>
        <r>
          <rPr>
            <b/>
            <sz val="8"/>
            <rFont val="Tahoma"/>
            <family val="2"/>
          </rPr>
          <t>kg CO₂e per unit</t>
        </r>
      </text>
    </comment>
    <comment ref="AH260" authorId="0" shapeId="0">
      <text>
        <r>
          <rPr>
            <b/>
            <sz val="8"/>
            <rFont val="Tahoma"/>
            <family val="2"/>
          </rPr>
          <t>kg CO₂e per unit</t>
        </r>
      </text>
    </comment>
    <comment ref="AI260" authorId="0" shapeId="0">
      <text>
        <r>
          <rPr>
            <b/>
            <sz val="8"/>
            <rFont val="Tahoma"/>
            <family val="2"/>
          </rPr>
          <t>kg CO₂e per unit</t>
        </r>
      </text>
    </comment>
    <comment ref="AF267" authorId="0" shapeId="0">
      <text>
        <r>
          <rPr>
            <b/>
            <sz val="8"/>
            <rFont val="Tahoma"/>
            <family val="2"/>
          </rPr>
          <t>The materials are made from virgin stock.</t>
        </r>
      </text>
    </comment>
    <comment ref="AG267" authorId="0" shapeId="0">
      <text>
        <r>
          <rPr>
            <b/>
            <sz val="8"/>
            <rFont val="Tahoma"/>
            <family val="2"/>
          </rPr>
          <t>The materials are re-used instead of disposed of by recycling or landfill.</t>
        </r>
      </text>
    </comment>
    <comment ref="AH267" authorId="0" shapeId="0">
      <text>
        <r>
          <rPr>
            <b/>
            <sz val="8"/>
            <rFont val="Tahoma"/>
            <family val="2"/>
          </rPr>
          <t>The materials are made from recycled content where the previous product was different to the current product.</t>
        </r>
      </text>
    </comment>
    <comment ref="AI267" authorId="0" shapeId="0">
      <text>
        <r>
          <rPr>
            <b/>
            <sz val="8"/>
            <rFont val="Tahoma"/>
            <family val="2"/>
          </rPr>
          <t>The materials  are made from recycled content where the previous product was the same as the new product.</t>
        </r>
      </text>
    </comment>
    <comment ref="AF268" authorId="0" shapeId="0">
      <text>
        <r>
          <rPr>
            <b/>
            <sz val="8"/>
            <rFont val="Tahoma"/>
            <family val="2"/>
          </rPr>
          <t>kg CO₂e per unit</t>
        </r>
      </text>
    </comment>
    <comment ref="AG268" authorId="0" shapeId="0">
      <text>
        <r>
          <rPr>
            <b/>
            <sz val="8"/>
            <rFont val="Tahoma"/>
            <family val="2"/>
          </rPr>
          <t>kg CO₂e per unit</t>
        </r>
      </text>
    </comment>
    <comment ref="AH268" authorId="0" shapeId="0">
      <text>
        <r>
          <rPr>
            <b/>
            <sz val="8"/>
            <rFont val="Tahoma"/>
            <family val="2"/>
          </rPr>
          <t>kg CO₂e per unit</t>
        </r>
      </text>
    </comment>
    <comment ref="AI268" authorId="0" shapeId="0">
      <text>
        <r>
          <rPr>
            <b/>
            <sz val="8"/>
            <rFont val="Tahoma"/>
            <family val="2"/>
          </rPr>
          <t>kg CO₂e per unit</t>
        </r>
      </text>
    </comment>
    <comment ref="AD272" authorId="0" shapeId="0">
      <text>
        <r>
          <rPr>
            <b/>
            <sz val="8"/>
            <rFont val="Tahoma"/>
            <family val="2"/>
          </rPr>
          <t>An opaque plastic commonly used for milk bottles.</t>
        </r>
      </text>
    </comment>
    <comment ref="AD273" authorId="0" shapeId="0">
      <text>
        <r>
          <rPr>
            <b/>
            <sz val="8"/>
            <rFont val="Tahoma"/>
            <family val="2"/>
          </rPr>
          <t>Packaging material (such as foils and plastic bags).</t>
        </r>
      </text>
    </comment>
    <comment ref="AD274" authorId="0" shapeId="0">
      <text>
        <r>
          <rPr>
            <b/>
            <sz val="8"/>
            <rFont val="Tahoma"/>
            <family val="2"/>
          </rPr>
          <t>For example, clear drink bottles and sandwich wrappers.</t>
        </r>
      </text>
    </comment>
    <comment ref="AD275" authorId="0" shapeId="0">
      <text>
        <r>
          <rPr>
            <b/>
            <sz val="8"/>
            <rFont val="Tahoma"/>
            <family val="2"/>
          </rPr>
          <t>Mainly used in injection moulding (for example, for cutlery, containers and automotive parts).</t>
        </r>
      </text>
    </comment>
    <comment ref="AD276" authorId="0" shapeId="0">
      <text>
        <r>
          <rPr>
            <b/>
            <sz val="8"/>
            <rFont val="Tahoma"/>
            <family val="2"/>
          </rPr>
          <t>Commonly used for foam-based insulation and cheap disposable items (such as protective packaging and disposable cutlery).</t>
        </r>
      </text>
    </comment>
    <comment ref="AD277" authorId="0" shapeId="0">
      <text>
        <r>
          <rPr>
            <b/>
            <sz val="8"/>
            <rFont val="Tahoma"/>
            <family val="2"/>
          </rPr>
          <t>Widespread use in building, transport, packaging, electrical/electronic and healthcare applications.</t>
        </r>
      </text>
    </comment>
    <comment ref="AF280" authorId="0" shapeId="0">
      <text>
        <r>
          <rPr>
            <b/>
            <sz val="8"/>
            <rFont val="Tahoma"/>
            <family val="2"/>
          </rPr>
          <t>The materials are made from virgin stock.</t>
        </r>
      </text>
    </comment>
    <comment ref="AG280" authorId="0" shapeId="0">
      <text>
        <r>
          <rPr>
            <b/>
            <sz val="8"/>
            <rFont val="Tahoma"/>
            <family val="2"/>
          </rPr>
          <t>The materials are re-used instead of disposed of by recycling or landfill.</t>
        </r>
      </text>
    </comment>
    <comment ref="AH280" authorId="0" shapeId="0">
      <text>
        <r>
          <rPr>
            <b/>
            <sz val="8"/>
            <rFont val="Tahoma"/>
            <family val="2"/>
          </rPr>
          <t>The materials are made from recycled content where the previous product was different to the current product.</t>
        </r>
      </text>
    </comment>
    <comment ref="AI280" authorId="0" shapeId="0">
      <text>
        <r>
          <rPr>
            <b/>
            <sz val="8"/>
            <rFont val="Tahoma"/>
            <family val="2"/>
          </rPr>
          <t>The materials  are made from recycled content where the previous product was the same as the new product.</t>
        </r>
      </text>
    </comment>
    <comment ref="AF281" authorId="0" shapeId="0">
      <text>
        <r>
          <rPr>
            <b/>
            <sz val="8"/>
            <rFont val="Tahoma"/>
            <family val="2"/>
          </rPr>
          <t>kg CO₂e per unit</t>
        </r>
      </text>
    </comment>
    <comment ref="AG281" authorId="0" shapeId="0">
      <text>
        <r>
          <rPr>
            <b/>
            <sz val="8"/>
            <rFont val="Tahoma"/>
            <family val="2"/>
          </rPr>
          <t>kg CO₂e per unit</t>
        </r>
      </text>
    </comment>
    <comment ref="AH281" authorId="0" shapeId="0">
      <text>
        <r>
          <rPr>
            <b/>
            <sz val="8"/>
            <rFont val="Tahoma"/>
            <family val="2"/>
          </rPr>
          <t>kg CO₂e per unit</t>
        </r>
      </text>
    </comment>
    <comment ref="AI281" authorId="0" shapeId="0">
      <text>
        <r>
          <rPr>
            <b/>
            <sz val="8"/>
            <rFont val="Tahoma"/>
            <family val="2"/>
          </rPr>
          <t>kg CO₂e per unit</t>
        </r>
      </text>
    </comment>
    <comment ref="AD282" authorId="0" shapeId="0">
      <text>
        <r>
          <rPr>
            <b/>
            <sz val="8"/>
            <rFont val="Tahoma"/>
            <family val="2"/>
          </rPr>
          <t>Average: 78% corrugate and 22% cartonboard.</t>
        </r>
      </text>
    </comment>
    <comment ref="AD283" authorId="0" shapeId="0">
      <text>
        <r>
          <rPr>
            <b/>
            <sz val="8"/>
            <rFont val="Tahoma"/>
            <family val="2"/>
          </rPr>
          <t>Assumes 25% paper, 75% board.</t>
        </r>
      </text>
    </comment>
  </commentList>
</comments>
</file>

<file path=xl/comments2.xml><?xml version="1.0" encoding="utf-8"?>
<comments xmlns="http://schemas.openxmlformats.org/spreadsheetml/2006/main">
  <authors>
    <author/>
  </authors>
  <commentList>
    <comment ref="D111" authorId="0" shapeId="0">
      <text>
        <r>
          <rPr>
            <b/>
            <sz val="8"/>
            <rFont val="Tahoma"/>
            <family val="2"/>
          </rPr>
          <t>The materials are made from virgin stock.</t>
        </r>
      </text>
    </comment>
    <comment ref="E111" authorId="0" shapeId="0">
      <text>
        <r>
          <rPr>
            <b/>
            <sz val="8"/>
            <rFont val="Tahoma"/>
            <family val="2"/>
          </rPr>
          <t>The materials are re-used instead of disposed of by recycling or landfill.</t>
        </r>
      </text>
    </comment>
    <comment ref="F111" authorId="0" shapeId="0">
      <text>
        <r>
          <rPr>
            <b/>
            <sz val="8"/>
            <rFont val="Tahoma"/>
            <family val="2"/>
          </rPr>
          <t>The materials are made from recycled content where the previous product was different to the current product.</t>
        </r>
      </text>
    </comment>
    <comment ref="G111" authorId="0" shapeId="0">
      <text>
        <r>
          <rPr>
            <b/>
            <sz val="8"/>
            <rFont val="Tahoma"/>
            <family val="2"/>
          </rPr>
          <t>The materials  are made from recycled content where the previous product was the same as the new product.</t>
        </r>
      </text>
    </comment>
    <comment ref="D112" authorId="0" shapeId="0">
      <text>
        <r>
          <rPr>
            <b/>
            <sz val="8"/>
            <rFont val="Tahoma"/>
            <family val="2"/>
          </rPr>
          <t>kg CO₂e per unit</t>
        </r>
      </text>
    </comment>
    <comment ref="E112" authorId="0" shapeId="0">
      <text>
        <r>
          <rPr>
            <b/>
            <sz val="8"/>
            <rFont val="Tahoma"/>
            <family val="2"/>
          </rPr>
          <t>kg CO₂e per unit</t>
        </r>
      </text>
    </comment>
    <comment ref="F112" authorId="0" shapeId="0">
      <text>
        <r>
          <rPr>
            <b/>
            <sz val="8"/>
            <rFont val="Tahoma"/>
            <family val="2"/>
          </rPr>
          <t>kg CO₂e per unit</t>
        </r>
      </text>
    </comment>
    <comment ref="G112" authorId="0" shapeId="0">
      <text>
        <r>
          <rPr>
            <b/>
            <sz val="8"/>
            <rFont val="Tahoma"/>
            <family val="2"/>
          </rPr>
          <t>kg CO₂e per unit</t>
        </r>
      </text>
    </comment>
    <comment ref="B113" authorId="0" shapeId="0">
      <text>
        <r>
          <rPr>
            <b/>
            <sz val="8"/>
            <rFont val="Tahoma"/>
            <family val="2"/>
          </rPr>
          <t>Also known as rubble.</t>
        </r>
      </text>
    </comment>
    <comment ref="D128" authorId="0" shapeId="0">
      <text>
        <r>
          <rPr>
            <b/>
            <sz val="8"/>
            <rFont val="Tahoma"/>
            <family val="2"/>
          </rPr>
          <t>The materials are made from virgin stock.</t>
        </r>
      </text>
    </comment>
    <comment ref="E128" authorId="0" shapeId="0">
      <text>
        <r>
          <rPr>
            <b/>
            <sz val="8"/>
            <rFont val="Tahoma"/>
            <family val="2"/>
          </rPr>
          <t>The materials are re-used instead of disposed of by recycling or landfill.</t>
        </r>
      </text>
    </comment>
    <comment ref="F128" authorId="0" shapeId="0">
      <text>
        <r>
          <rPr>
            <b/>
            <sz val="8"/>
            <rFont val="Tahoma"/>
            <family val="2"/>
          </rPr>
          <t>The materials are made from recycled content where the previous product was different to the current product.</t>
        </r>
      </text>
    </comment>
    <comment ref="G128" authorId="0" shapeId="0">
      <text>
        <r>
          <rPr>
            <b/>
            <sz val="8"/>
            <rFont val="Tahoma"/>
            <family val="2"/>
          </rPr>
          <t>The materials  are made from recycled content where the previous product was the same as the new product.</t>
        </r>
      </text>
    </comment>
    <comment ref="D129" authorId="0" shapeId="0">
      <text>
        <r>
          <rPr>
            <b/>
            <sz val="8"/>
            <rFont val="Tahoma"/>
            <family val="2"/>
          </rPr>
          <t>kg CO₂e per unit</t>
        </r>
      </text>
    </comment>
    <comment ref="E129" authorId="0" shapeId="0">
      <text>
        <r>
          <rPr>
            <b/>
            <sz val="8"/>
            <rFont val="Tahoma"/>
            <family val="2"/>
          </rPr>
          <t>kg CO₂e per unit</t>
        </r>
      </text>
    </comment>
    <comment ref="F129" authorId="0" shapeId="0">
      <text>
        <r>
          <rPr>
            <b/>
            <sz val="8"/>
            <rFont val="Tahoma"/>
            <family val="2"/>
          </rPr>
          <t>kg CO₂e per unit</t>
        </r>
      </text>
    </comment>
    <comment ref="G129" authorId="0" shapeId="0">
      <text>
        <r>
          <rPr>
            <b/>
            <sz val="8"/>
            <rFont val="Tahoma"/>
            <family val="2"/>
          </rPr>
          <t>kg CO₂e per unit</t>
        </r>
      </text>
    </comment>
    <comment ref="D136" authorId="0" shapeId="0">
      <text>
        <r>
          <rPr>
            <b/>
            <sz val="8"/>
            <rFont val="Tahoma"/>
            <family val="2"/>
          </rPr>
          <t>The materials are made from virgin stock.</t>
        </r>
      </text>
    </comment>
    <comment ref="E136" authorId="0" shapeId="0">
      <text>
        <r>
          <rPr>
            <b/>
            <sz val="8"/>
            <rFont val="Tahoma"/>
            <family val="2"/>
          </rPr>
          <t>The materials are re-used instead of disposed of by recycling or landfill.</t>
        </r>
      </text>
    </comment>
    <comment ref="F136" authorId="0" shapeId="0">
      <text>
        <r>
          <rPr>
            <b/>
            <sz val="8"/>
            <rFont val="Tahoma"/>
            <family val="2"/>
          </rPr>
          <t>The materials are made from recycled content where the previous product was different to the current product.</t>
        </r>
      </text>
    </comment>
    <comment ref="G136" authorId="0" shapeId="0">
      <text>
        <r>
          <rPr>
            <b/>
            <sz val="8"/>
            <rFont val="Tahoma"/>
            <family val="2"/>
          </rPr>
          <t>The materials  are made from recycled content where the previous product was the same as the new product.</t>
        </r>
      </text>
    </comment>
    <comment ref="D137" authorId="0" shapeId="0">
      <text>
        <r>
          <rPr>
            <b/>
            <sz val="8"/>
            <rFont val="Tahoma"/>
            <family val="2"/>
          </rPr>
          <t>kg CO₂e per unit</t>
        </r>
      </text>
    </comment>
    <comment ref="E137" authorId="0" shapeId="0">
      <text>
        <r>
          <rPr>
            <b/>
            <sz val="8"/>
            <rFont val="Tahoma"/>
            <family val="2"/>
          </rPr>
          <t>kg CO₂e per unit</t>
        </r>
      </text>
    </comment>
    <comment ref="F137" authorId="0" shapeId="0">
      <text>
        <r>
          <rPr>
            <b/>
            <sz val="8"/>
            <rFont val="Tahoma"/>
            <family val="2"/>
          </rPr>
          <t>kg CO₂e per unit</t>
        </r>
      </text>
    </comment>
    <comment ref="G137" authorId="0" shapeId="0">
      <text>
        <r>
          <rPr>
            <b/>
            <sz val="8"/>
            <rFont val="Tahoma"/>
            <family val="2"/>
          </rPr>
          <t>kg CO₂e per unit</t>
        </r>
      </text>
    </comment>
    <comment ref="D142" authorId="0" shapeId="0">
      <text>
        <r>
          <rPr>
            <b/>
            <sz val="8"/>
            <rFont val="Tahoma"/>
            <family val="2"/>
          </rPr>
          <t>The materials are made from virgin stock.</t>
        </r>
      </text>
    </comment>
    <comment ref="E142" authorId="0" shapeId="0">
      <text>
        <r>
          <rPr>
            <b/>
            <sz val="8"/>
            <rFont val="Tahoma"/>
            <family val="2"/>
          </rPr>
          <t>The materials are re-used instead of disposed of by recycling or landfill.</t>
        </r>
      </text>
    </comment>
    <comment ref="F142" authorId="0" shapeId="0">
      <text>
        <r>
          <rPr>
            <b/>
            <sz val="8"/>
            <rFont val="Tahoma"/>
            <family val="2"/>
          </rPr>
          <t>The materials are made from recycled content where the previous product was different to the current product.</t>
        </r>
      </text>
    </comment>
    <comment ref="G142" authorId="0" shapeId="0">
      <text>
        <r>
          <rPr>
            <b/>
            <sz val="8"/>
            <rFont val="Tahoma"/>
            <family val="2"/>
          </rPr>
          <t>The materials  are made from recycled content where the previous product was the same as the new product.</t>
        </r>
      </text>
    </comment>
    <comment ref="D143" authorId="0" shapeId="0">
      <text>
        <r>
          <rPr>
            <b/>
            <sz val="8"/>
            <rFont val="Tahoma"/>
            <family val="2"/>
          </rPr>
          <t>kg CO₂e per unit</t>
        </r>
      </text>
    </comment>
    <comment ref="E143" authorId="0" shapeId="0">
      <text>
        <r>
          <rPr>
            <b/>
            <sz val="8"/>
            <rFont val="Tahoma"/>
            <family val="2"/>
          </rPr>
          <t>kg CO₂e per unit</t>
        </r>
      </text>
    </comment>
    <comment ref="F143" authorId="0" shapeId="0">
      <text>
        <r>
          <rPr>
            <b/>
            <sz val="8"/>
            <rFont val="Tahoma"/>
            <family val="2"/>
          </rPr>
          <t>kg CO₂e per unit</t>
        </r>
      </text>
    </comment>
    <comment ref="G143" authorId="0" shapeId="0">
      <text>
        <r>
          <rPr>
            <b/>
            <sz val="8"/>
            <rFont val="Tahoma"/>
            <family val="2"/>
          </rPr>
          <t>kg CO₂e per unit</t>
        </r>
      </text>
    </comment>
    <comment ref="B145" authorId="0" shapeId="0">
      <text>
        <r>
          <rPr>
            <b/>
            <sz val="8"/>
            <rFont val="Tahoma"/>
            <family val="2"/>
          </rPr>
          <t>Stationary machines for routine housekeeping tasks (such as cookers and fridges).</t>
        </r>
      </text>
    </comment>
    <comment ref="B147" authorId="0" shapeId="0">
      <text>
        <r>
          <rPr>
            <b/>
            <sz val="8"/>
            <rFont val="Tahoma"/>
            <family val="2"/>
          </rPr>
          <t>Small power equipment.</t>
        </r>
      </text>
    </comment>
    <comment ref="B148" authorId="0" shapeId="0">
      <text>
        <r>
          <rPr>
            <b/>
            <sz val="8"/>
            <rFont val="Tahoma"/>
            <family val="2"/>
          </rPr>
          <t>Excludes car batteries.</t>
        </r>
      </text>
    </comment>
    <comment ref="D151" authorId="0" shapeId="0">
      <text>
        <r>
          <rPr>
            <b/>
            <sz val="8"/>
            <rFont val="Tahoma"/>
            <family val="2"/>
          </rPr>
          <t>The materials are made from virgin stock.</t>
        </r>
      </text>
    </comment>
    <comment ref="E151" authorId="0" shapeId="0">
      <text>
        <r>
          <rPr>
            <b/>
            <sz val="8"/>
            <rFont val="Tahoma"/>
            <family val="2"/>
          </rPr>
          <t>The materials are re-used instead of disposed of by recycling or landfill.</t>
        </r>
      </text>
    </comment>
    <comment ref="F151" authorId="0" shapeId="0">
      <text>
        <r>
          <rPr>
            <b/>
            <sz val="8"/>
            <rFont val="Tahoma"/>
            <family val="2"/>
          </rPr>
          <t>The materials are made from recycled content where the previous product was different to the current product.</t>
        </r>
      </text>
    </comment>
    <comment ref="G151" authorId="0" shapeId="0">
      <text>
        <r>
          <rPr>
            <b/>
            <sz val="8"/>
            <rFont val="Tahoma"/>
            <family val="2"/>
          </rPr>
          <t>The materials  are made from recycled content where the previous product was the same as the new product.</t>
        </r>
      </text>
    </comment>
    <comment ref="D152" authorId="0" shapeId="0">
      <text>
        <r>
          <rPr>
            <b/>
            <sz val="8"/>
            <rFont val="Tahoma"/>
            <family val="2"/>
          </rPr>
          <t>kg CO₂e per unit</t>
        </r>
      </text>
    </comment>
    <comment ref="E152" authorId="0" shapeId="0">
      <text>
        <r>
          <rPr>
            <b/>
            <sz val="8"/>
            <rFont val="Tahoma"/>
            <family val="2"/>
          </rPr>
          <t>kg CO₂e per unit</t>
        </r>
      </text>
    </comment>
    <comment ref="F152" authorId="0" shapeId="0">
      <text>
        <r>
          <rPr>
            <b/>
            <sz val="8"/>
            <rFont val="Tahoma"/>
            <family val="2"/>
          </rPr>
          <t>kg CO₂e per unit</t>
        </r>
      </text>
    </comment>
    <comment ref="G152" authorId="0" shapeId="0">
      <text>
        <r>
          <rPr>
            <b/>
            <sz val="8"/>
            <rFont val="Tahoma"/>
            <family val="2"/>
          </rPr>
          <t>kg CO₂e per unit</t>
        </r>
      </text>
    </comment>
    <comment ref="D159" authorId="0" shapeId="0">
      <text>
        <r>
          <rPr>
            <b/>
            <sz val="8"/>
            <rFont val="Tahoma"/>
            <family val="2"/>
          </rPr>
          <t>The materials are made from virgin stock.</t>
        </r>
      </text>
    </comment>
    <comment ref="E159" authorId="0" shapeId="0">
      <text>
        <r>
          <rPr>
            <b/>
            <sz val="8"/>
            <rFont val="Tahoma"/>
            <family val="2"/>
          </rPr>
          <t>The materials are re-used instead of disposed of by recycling or landfill.</t>
        </r>
      </text>
    </comment>
    <comment ref="F159" authorId="0" shapeId="0">
      <text>
        <r>
          <rPr>
            <b/>
            <sz val="8"/>
            <rFont val="Tahoma"/>
            <family val="2"/>
          </rPr>
          <t>The materials are made from recycled content where the previous product was different to the current product.</t>
        </r>
      </text>
    </comment>
    <comment ref="G159" authorId="0" shapeId="0">
      <text>
        <r>
          <rPr>
            <b/>
            <sz val="8"/>
            <rFont val="Tahoma"/>
            <family val="2"/>
          </rPr>
          <t>The materials  are made from recycled content where the previous product was the same as the new product.</t>
        </r>
      </text>
    </comment>
    <comment ref="D160" authorId="0" shapeId="0">
      <text>
        <r>
          <rPr>
            <b/>
            <sz val="8"/>
            <rFont val="Tahoma"/>
            <family val="2"/>
          </rPr>
          <t>kg CO₂e per unit</t>
        </r>
      </text>
    </comment>
    <comment ref="E160" authorId="0" shapeId="0">
      <text>
        <r>
          <rPr>
            <b/>
            <sz val="8"/>
            <rFont val="Tahoma"/>
            <family val="2"/>
          </rPr>
          <t>kg CO₂e per unit</t>
        </r>
      </text>
    </comment>
    <comment ref="F160" authorId="0" shapeId="0">
      <text>
        <r>
          <rPr>
            <b/>
            <sz val="8"/>
            <rFont val="Tahoma"/>
            <family val="2"/>
          </rPr>
          <t>kg CO₂e per unit</t>
        </r>
      </text>
    </comment>
    <comment ref="G160" authorId="0" shapeId="0">
      <text>
        <r>
          <rPr>
            <b/>
            <sz val="8"/>
            <rFont val="Tahoma"/>
            <family val="2"/>
          </rPr>
          <t>kg CO₂e per unit</t>
        </r>
      </text>
    </comment>
    <comment ref="B164" authorId="0" shapeId="0">
      <text>
        <r>
          <rPr>
            <b/>
            <sz val="8"/>
            <rFont val="Tahoma"/>
            <family val="2"/>
          </rPr>
          <t>An opaque plastic commonly used for milk bottles.</t>
        </r>
      </text>
    </comment>
    <comment ref="B165" authorId="0" shapeId="0">
      <text>
        <r>
          <rPr>
            <b/>
            <sz val="8"/>
            <rFont val="Tahoma"/>
            <family val="2"/>
          </rPr>
          <t>Packaging material (such as foils and plastic bags).</t>
        </r>
      </text>
    </comment>
    <comment ref="B166" authorId="0" shapeId="0">
      <text>
        <r>
          <rPr>
            <b/>
            <sz val="8"/>
            <rFont val="Tahoma"/>
            <family val="2"/>
          </rPr>
          <t>For example, clear drink bottles and sandwich wrappers.</t>
        </r>
      </text>
    </comment>
    <comment ref="B167" authorId="0" shapeId="0">
      <text>
        <r>
          <rPr>
            <b/>
            <sz val="8"/>
            <rFont val="Tahoma"/>
            <family val="2"/>
          </rPr>
          <t>Mainly used in injection moulding (for example, for cutlery, containers and automotive parts).</t>
        </r>
      </text>
    </comment>
    <comment ref="B168" authorId="0" shapeId="0">
      <text>
        <r>
          <rPr>
            <b/>
            <sz val="8"/>
            <rFont val="Tahoma"/>
            <family val="2"/>
          </rPr>
          <t>Commonly used for foam-based insulation and cheap disposable items (such as protective packaging and disposable cutlery).</t>
        </r>
      </text>
    </comment>
    <comment ref="B169" authorId="0" shapeId="0">
      <text>
        <r>
          <rPr>
            <b/>
            <sz val="8"/>
            <rFont val="Tahoma"/>
            <family val="2"/>
          </rPr>
          <t>Widespread use in building, transport, packaging, electrical/electronic and healthcare applications.</t>
        </r>
      </text>
    </comment>
    <comment ref="D172" authorId="0" shapeId="0">
      <text>
        <r>
          <rPr>
            <b/>
            <sz val="8"/>
            <rFont val="Tahoma"/>
            <family val="2"/>
          </rPr>
          <t>The materials are made from virgin stock.</t>
        </r>
      </text>
    </comment>
    <comment ref="E172" authorId="0" shapeId="0">
      <text>
        <r>
          <rPr>
            <b/>
            <sz val="8"/>
            <rFont val="Tahoma"/>
            <family val="2"/>
          </rPr>
          <t>The materials are re-used instead of disposed of by recycling or landfill.</t>
        </r>
      </text>
    </comment>
    <comment ref="F172" authorId="0" shapeId="0">
      <text>
        <r>
          <rPr>
            <b/>
            <sz val="8"/>
            <rFont val="Tahoma"/>
            <family val="2"/>
          </rPr>
          <t>The materials are made from recycled content where the previous product was different to the current product.</t>
        </r>
      </text>
    </comment>
    <comment ref="G172" authorId="0" shapeId="0">
      <text>
        <r>
          <rPr>
            <b/>
            <sz val="8"/>
            <rFont val="Tahoma"/>
            <family val="2"/>
          </rPr>
          <t>The materials  are made from recycled content where the previous product was the same as the new product.</t>
        </r>
      </text>
    </comment>
    <comment ref="D173" authorId="0" shapeId="0">
      <text>
        <r>
          <rPr>
            <b/>
            <sz val="8"/>
            <rFont val="Tahoma"/>
            <family val="2"/>
          </rPr>
          <t>kg CO₂e per unit</t>
        </r>
      </text>
    </comment>
    <comment ref="E173" authorId="0" shapeId="0">
      <text>
        <r>
          <rPr>
            <b/>
            <sz val="8"/>
            <rFont val="Tahoma"/>
            <family val="2"/>
          </rPr>
          <t>kg CO₂e per unit</t>
        </r>
      </text>
    </comment>
    <comment ref="F173" authorId="0" shapeId="0">
      <text>
        <r>
          <rPr>
            <b/>
            <sz val="8"/>
            <rFont val="Tahoma"/>
            <family val="2"/>
          </rPr>
          <t>kg CO₂e per unit</t>
        </r>
      </text>
    </comment>
    <comment ref="G173" authorId="0" shapeId="0">
      <text>
        <r>
          <rPr>
            <b/>
            <sz val="8"/>
            <rFont val="Tahoma"/>
            <family val="2"/>
          </rPr>
          <t>kg CO₂e per unit</t>
        </r>
      </text>
    </comment>
    <comment ref="B174" authorId="0" shapeId="0">
      <text>
        <r>
          <rPr>
            <b/>
            <sz val="8"/>
            <rFont val="Tahoma"/>
            <family val="2"/>
          </rPr>
          <t>Average: 78% corrugate and 22% cartonboard.</t>
        </r>
      </text>
    </comment>
    <comment ref="B175" authorId="0" shapeId="0">
      <text>
        <r>
          <rPr>
            <b/>
            <sz val="8"/>
            <rFont val="Tahoma"/>
            <family val="2"/>
          </rPr>
          <t>Assumes 25% paper, 75% board.</t>
        </r>
      </text>
    </comment>
  </commentList>
</comments>
</file>

<file path=xl/sharedStrings.xml><?xml version="1.0" encoding="utf-8"?>
<sst xmlns="http://schemas.openxmlformats.org/spreadsheetml/2006/main" count="3978" uniqueCount="842">
  <si>
    <t>VERSIÓN 01</t>
  </si>
  <si>
    <r>
      <rPr>
        <b/>
        <sz val="16"/>
        <color rgb="FFFFFFFF"/>
        <rFont val="Arial Narrow"/>
        <family val="2"/>
        <charset val="1"/>
      </rPr>
      <t xml:space="preserve">CALCULO DE EMISIONES DE GASES DE EFECTO INVERNADERO HUELLA DE CARBONO </t>
    </r>
    <r>
      <rPr>
        <b/>
        <sz val="20"/>
        <color rgb="FFFFFFFF"/>
        <rFont val="Arial Narrow"/>
        <family val="2"/>
        <charset val="1"/>
      </rPr>
      <t xml:space="preserve"> 
                                                                                               PARA EMPRESAS CONSTRUCTORAS
</t>
    </r>
  </si>
  <si>
    <t>CONTENIDO</t>
  </si>
  <si>
    <t>1.</t>
  </si>
  <si>
    <t>Información de la empresa</t>
  </si>
  <si>
    <t>2.</t>
  </si>
  <si>
    <t>Combustibles fósiles (Alcance 1)</t>
  </si>
  <si>
    <t>Electricidad (Alcance 2)</t>
  </si>
  <si>
    <t>Informe de resultados</t>
  </si>
  <si>
    <t>7.</t>
  </si>
  <si>
    <t>Factores de emisión</t>
  </si>
  <si>
    <t>8.</t>
  </si>
  <si>
    <t>9.</t>
  </si>
  <si>
    <t>INSTRUCCIONES PARA LA CUMPLIMENTACIÓN: USO DE LA CALCULADORA</t>
  </si>
  <si>
    <t xml:space="preserve"> Dato numérico a introducir en las unidades indicadas</t>
  </si>
  <si>
    <t xml:space="preserve"> Factores de emisión y Potenciales de calentamiento global</t>
  </si>
  <si>
    <t xml:space="preserve"> Dato a introducir entre los considerados en el desplegable</t>
  </si>
  <si>
    <t xml:space="preserve"> Resultado parcial de emisiones</t>
  </si>
  <si>
    <t xml:space="preserve"> Dato de cumplimentación voluntaria</t>
  </si>
  <si>
    <t xml:space="preserve"> Resultado total de emisiones</t>
  </si>
  <si>
    <t xml:space="preserve"> </t>
  </si>
  <si>
    <t xml:space="preserve">        Observaciones o explicaciones que servirán de ayuda para la correcta cumplimentación</t>
  </si>
  <si>
    <t>AÑO DE CÁLCULO</t>
  </si>
  <si>
    <t>NOMBRE DE LA EMPRESA/ ORGANIZACIÓN</t>
  </si>
  <si>
    <t>RUT</t>
  </si>
  <si>
    <t>En el caso de haber calculado la huella de carbono de su organización para años anteriores, indique a continuación cuáles son y los valores de huella de obtenidos. Comience a introducir los datos por el AÑO 1.</t>
  </si>
  <si>
    <t>AÑO 1</t>
  </si>
  <si>
    <t>HC AÑO 1</t>
  </si>
  <si>
    <r>
      <rPr>
        <sz val="11"/>
        <color rgb="FF000000"/>
        <rFont val="Arial Narrow"/>
        <family val="2"/>
        <charset val="1"/>
      </rPr>
      <t>t CO</t>
    </r>
    <r>
      <rPr>
        <vertAlign val="subscript"/>
        <sz val="11"/>
        <color rgb="FF000000"/>
        <rFont val="Arial Narrow"/>
        <family val="2"/>
        <charset val="1"/>
      </rPr>
      <t xml:space="preserve">2 </t>
    </r>
    <r>
      <rPr>
        <sz val="11"/>
        <color rgb="FF000000"/>
        <rFont val="Arial Narrow"/>
        <family val="2"/>
        <charset val="1"/>
      </rPr>
      <t>eq</t>
    </r>
  </si>
  <si>
    <t>AÑO 2</t>
  </si>
  <si>
    <t>HC AÑO 2</t>
  </si>
  <si>
    <t>AÑO 3</t>
  </si>
  <si>
    <t>HC AÑO 3</t>
  </si>
  <si>
    <t xml:space="preserve">  </t>
  </si>
  <si>
    <r>
      <rPr>
        <b/>
        <sz val="12"/>
        <color rgb="FFFFFFFF"/>
        <rFont val="Arial Narrow"/>
        <family val="2"/>
        <charset val="1"/>
      </rPr>
      <t xml:space="preserve">AÑO </t>
    </r>
    <r>
      <rPr>
        <b/>
        <sz val="10"/>
        <color rgb="FFFFFFFF"/>
        <rFont val="Arial Narrow"/>
        <family val="2"/>
        <charset val="1"/>
      </rPr>
      <t>de cálculo</t>
    </r>
  </si>
  <si>
    <r>
      <rPr>
        <b/>
        <sz val="12"/>
        <color rgb="FFFFFFFF"/>
        <rFont val="Arial Narrow"/>
        <family val="2"/>
        <charset val="1"/>
      </rPr>
      <t xml:space="preserve">HC </t>
    </r>
    <r>
      <rPr>
        <b/>
        <sz val="10"/>
        <color rgb="FFFFFFFF"/>
        <rFont val="Arial Narrow"/>
        <family val="2"/>
        <charset val="1"/>
      </rPr>
      <t>año de cálculo</t>
    </r>
  </si>
  <si>
    <r>
      <rPr>
        <b/>
        <sz val="14"/>
        <color rgb="FF000000"/>
        <rFont val="Arial Narrow"/>
        <family val="2"/>
        <charset val="1"/>
      </rPr>
      <t>t CO</t>
    </r>
    <r>
      <rPr>
        <b/>
        <vertAlign val="subscript"/>
        <sz val="14"/>
        <color rgb="FF000000"/>
        <rFont val="Arial Narrow"/>
        <family val="2"/>
        <charset val="1"/>
      </rPr>
      <t xml:space="preserve">2 </t>
    </r>
    <r>
      <rPr>
        <b/>
        <sz val="14"/>
        <color rgb="FF000000"/>
        <rFont val="Arial Narrow"/>
        <family val="2"/>
        <charset val="1"/>
      </rPr>
      <t>eq</t>
    </r>
  </si>
  <si>
    <r>
      <rPr>
        <sz val="11"/>
        <color rgb="FF44546A"/>
        <rFont val="Arial Narrow"/>
        <family val="2"/>
        <charset val="1"/>
      </rPr>
      <t xml:space="preserve">A continuación deberá indicar el índice (nombre, valor numérico y unidades) que refleje de manera más adecuada el nivel de actividad de su organización y datos de referencia.En el apartado de </t>
    </r>
    <r>
      <rPr>
        <i/>
        <sz val="11"/>
        <color rgb="FF003366"/>
        <rFont val="Arial Narrow"/>
        <family val="2"/>
        <charset val="1"/>
      </rPr>
      <t>Resultados</t>
    </r>
    <r>
      <rPr>
        <sz val="11"/>
        <color rgb="FF003366"/>
        <rFont val="Arial Narrow"/>
        <family val="2"/>
        <charset val="1"/>
      </rPr>
      <t xml:space="preserve"> podrá encontrar el valor de emisiones referido a este índice y datos de referencia.</t>
    </r>
  </si>
  <si>
    <t>AÑO</t>
  </si>
  <si>
    <t>ÍNDICE DE ACTIVIDAD</t>
  </si>
  <si>
    <t>Nombre</t>
  </si>
  <si>
    <t>Valor numérico</t>
  </si>
  <si>
    <t>Unidades</t>
  </si>
  <si>
    <t>AÑO de cálculo</t>
  </si>
  <si>
    <t>Año 1</t>
  </si>
  <si>
    <t>Año 2</t>
  </si>
  <si>
    <t>Año 3</t>
  </si>
  <si>
    <r>
      <rPr>
        <b/>
        <sz val="11"/>
        <color rgb="FFFFFFFF"/>
        <rFont val="Arial Narrow"/>
        <family val="2"/>
        <charset val="1"/>
      </rPr>
      <t xml:space="preserve">  Superficie</t>
    </r>
    <r>
      <rPr>
        <b/>
        <vertAlign val="superscript"/>
        <sz val="11"/>
        <color rgb="FFFFFFFF"/>
        <rFont val="Arial Narrow"/>
        <family val="2"/>
        <charset val="1"/>
      </rPr>
      <t xml:space="preserve"> </t>
    </r>
    <r>
      <rPr>
        <b/>
        <sz val="11"/>
        <color rgb="FFFFFFFF"/>
        <rFont val="Arial Narrow"/>
        <family val="2"/>
        <charset val="1"/>
      </rPr>
      <t>(m</t>
    </r>
    <r>
      <rPr>
        <b/>
        <vertAlign val="superscript"/>
        <sz val="11"/>
        <color rgb="FFFFFFFF"/>
        <rFont val="Arial Narrow"/>
        <family val="2"/>
        <charset val="1"/>
      </rPr>
      <t>2</t>
    </r>
    <r>
      <rPr>
        <b/>
        <sz val="11"/>
        <color rgb="FFFFFFFF"/>
        <rFont val="Arial Narrow"/>
        <family val="2"/>
        <charset val="1"/>
      </rPr>
      <t>)</t>
    </r>
  </si>
  <si>
    <t xml:space="preserve">  Nº de empleados</t>
  </si>
  <si>
    <t>Año de cálculo</t>
  </si>
  <si>
    <t>Completar en caso de que la empresa/ organización, para el desarrollo de su actividad:</t>
  </si>
  <si>
    <r>
      <rPr>
        <b/>
        <sz val="12"/>
        <color rgb="FF0066CC"/>
        <rFont val="Arial Narrow"/>
        <family val="2"/>
        <charset val="1"/>
      </rPr>
      <t>A.</t>
    </r>
    <r>
      <rPr>
        <sz val="12"/>
        <color rgb="FF808080"/>
        <rFont val="Arial Narrow"/>
        <family val="2"/>
        <charset val="1"/>
      </rPr>
      <t xml:space="preserve">   </t>
    </r>
    <r>
      <rPr>
        <sz val="12"/>
        <color rgb="FF003366"/>
        <rFont val="Arial Narrow"/>
        <family val="2"/>
        <charset val="1"/>
      </rPr>
      <t>Disponga de instalaciones fijas (calderas, hornos, turbinas, etc.) que consuman combustibles fósiles para la generación de calor y/o vapor</t>
    </r>
  </si>
  <si>
    <r>
      <rPr>
        <b/>
        <sz val="12"/>
        <color rgb="FF0066CC"/>
        <rFont val="Arial Narrow"/>
        <family val="2"/>
        <charset val="1"/>
      </rPr>
      <t>B</t>
    </r>
    <r>
      <rPr>
        <sz val="12"/>
        <color rgb="FF0066CC"/>
        <rFont val="Arial Narrow"/>
        <family val="2"/>
        <charset val="1"/>
      </rPr>
      <t>.</t>
    </r>
    <r>
      <rPr>
        <sz val="12"/>
        <color rgb="FF808080"/>
        <rFont val="Arial Narrow"/>
        <family val="2"/>
        <charset val="1"/>
      </rPr>
      <t xml:space="preserve">   </t>
    </r>
    <r>
      <rPr>
        <sz val="12"/>
        <color rgb="FF003366"/>
        <rFont val="Arial Narrow"/>
        <family val="2"/>
        <charset val="1"/>
      </rPr>
      <t xml:space="preserve">Realice desplazamientos en vehículos propios o alquilados (ya sean automóviles, camiones, furgonetas, motos, etc.) </t>
    </r>
  </si>
  <si>
    <r>
      <rPr>
        <b/>
        <sz val="12"/>
        <color rgb="FF0066CC"/>
        <rFont val="Arial Narrow"/>
        <family val="2"/>
        <charset val="1"/>
      </rPr>
      <t>C.</t>
    </r>
    <r>
      <rPr>
        <b/>
        <sz val="12"/>
        <color rgb="FF808080"/>
        <rFont val="Arial Narrow"/>
        <family val="2"/>
        <charset val="1"/>
      </rPr>
      <t xml:space="preserve">  </t>
    </r>
    <r>
      <rPr>
        <sz val="10"/>
        <color rgb="FF44546A"/>
        <rFont val="Arial Narrow"/>
        <family val="2"/>
        <charset val="1"/>
      </rPr>
      <t>Otros Consumos de combustible.</t>
    </r>
    <r>
      <rPr>
        <sz val="10"/>
        <rFont val="Arial Narrow"/>
        <family val="2"/>
        <charset val="1"/>
      </rPr>
      <t xml:space="preserve"> Ej: maquinarias. En este caso ver opciones en hoja de Factores de emisión.</t>
    </r>
  </si>
  <si>
    <t>A.    INSTALACIONES/MAQUINARIA</t>
  </si>
  <si>
    <t>CONSUMO DE COMBUSTIBLES EN INSTALACIONES FIJAS</t>
  </si>
  <si>
    <t xml:space="preserve"> Combustible </t>
  </si>
  <si>
    <r>
      <rPr>
        <b/>
        <sz val="10"/>
        <color rgb="FFFFFFFF"/>
        <rFont val="Arial Narrow"/>
        <family val="2"/>
        <charset val="1"/>
      </rPr>
      <t xml:space="preserve">Cantidad comb. (l) 
</t>
    </r>
  </si>
  <si>
    <r>
      <rPr>
        <b/>
        <sz val="10"/>
        <color rgb="FFFFFFFF"/>
        <rFont val="Arial Narrow"/>
        <family val="2"/>
        <charset val="1"/>
      </rPr>
      <t xml:space="preserve">    Factor emisión 
     (kg CO</t>
    </r>
    <r>
      <rPr>
        <b/>
        <vertAlign val="subscript"/>
        <sz val="10"/>
        <color rgb="FFFFFFFF"/>
        <rFont val="Arial Narrow"/>
        <family val="2"/>
        <charset val="1"/>
      </rPr>
      <t>2 eq</t>
    </r>
    <r>
      <rPr>
        <b/>
        <sz val="10"/>
        <color rgb="FFFFFFFF"/>
        <rFont val="Arial Narrow"/>
        <family val="2"/>
        <charset val="1"/>
      </rPr>
      <t xml:space="preserve">/l) </t>
    </r>
    <r>
      <rPr>
        <b/>
        <vertAlign val="superscript"/>
        <sz val="10"/>
        <color rgb="FFFFFFFF"/>
        <rFont val="Arial Narrow"/>
        <family val="2"/>
        <charset val="1"/>
      </rPr>
      <t>(1)</t>
    </r>
  </si>
  <si>
    <r>
      <rPr>
        <b/>
        <sz val="10"/>
        <color rgb="FFFFFFFF"/>
        <rFont val="Arial Narrow"/>
        <family val="2"/>
        <charset val="1"/>
      </rPr>
      <t>Emisiones parciales
(kg CO</t>
    </r>
    <r>
      <rPr>
        <b/>
        <vertAlign val="subscript"/>
        <sz val="10"/>
        <color rgb="FFFFFFFF"/>
        <rFont val="Arial Narrow"/>
        <family val="2"/>
        <charset val="1"/>
      </rPr>
      <t>2eq</t>
    </r>
    <r>
      <rPr>
        <b/>
        <sz val="10"/>
        <color rgb="FFFFFFFF"/>
        <rFont val="Arial Narrow"/>
        <family val="2"/>
        <charset val="1"/>
      </rPr>
      <t xml:space="preserve">) </t>
    </r>
  </si>
  <si>
    <r>
      <rPr>
        <b/>
        <sz val="9"/>
        <color rgb="FFFFFFFF"/>
        <rFont val="Arial Narrow"/>
        <family val="2"/>
        <charset val="1"/>
      </rPr>
      <t>EMISIONES 
TOTALES INSTALAC. FIJAS
(kg CO eq</t>
    </r>
    <r>
      <rPr>
        <b/>
        <vertAlign val="subscript"/>
        <sz val="9"/>
        <color rgb="FFFFFFFF"/>
        <rFont val="Arial Narrow"/>
        <family val="2"/>
        <charset val="1"/>
      </rPr>
      <t>2</t>
    </r>
    <r>
      <rPr>
        <b/>
        <sz val="9"/>
        <color rgb="FFFFFFFF"/>
        <rFont val="Arial Narrow"/>
        <family val="2"/>
        <charset val="1"/>
      </rPr>
      <t xml:space="preserve">) </t>
    </r>
  </si>
  <si>
    <t>Por defecto</t>
  </si>
  <si>
    <t>Gasoil 50S</t>
  </si>
  <si>
    <t xml:space="preserve">Gasolina premium 97 30S </t>
  </si>
  <si>
    <t>Gasolina super 95 30S</t>
  </si>
  <si>
    <t>Gasoil 10S</t>
  </si>
  <si>
    <t>(1) El valor de referencia para cada tipo de combustible se encuentra en la hoja Factores de emisión.</t>
  </si>
  <si>
    <t>B.    DESPLAZAMIENTOS EN VEHÍCULOS QUE CONSUMEN COMBUSTIBLES FÓSILES</t>
  </si>
  <si>
    <t xml:space="preserve">               CONSUMO DE COMBUSTIBLES EN DESPLAZAMIENTOS </t>
  </si>
  <si>
    <t>Opción B.1 (Combustible consumido)</t>
  </si>
  <si>
    <t>Opción B.2 (km recorridos y modelo de vehículo)</t>
  </si>
  <si>
    <r>
      <rPr>
        <b/>
        <sz val="10"/>
        <color rgb="FFFFFFFF"/>
        <rFont val="Arial Narrow"/>
        <family val="2"/>
        <charset val="1"/>
      </rPr>
      <t>Emisiones parciales B.2 
(kg COeq</t>
    </r>
    <r>
      <rPr>
        <b/>
        <vertAlign val="subscript"/>
        <sz val="11"/>
        <color rgb="FFFFFFFF"/>
        <rFont val="Arial Narrow"/>
        <family val="2"/>
        <charset val="1"/>
      </rPr>
      <t>2</t>
    </r>
    <r>
      <rPr>
        <b/>
        <sz val="11"/>
        <color rgb="FFFFFFFF"/>
        <rFont val="Arial Narrow"/>
        <family val="2"/>
        <charset val="1"/>
      </rPr>
      <t xml:space="preserve">) </t>
    </r>
  </si>
  <si>
    <r>
      <rPr>
        <b/>
        <sz val="10"/>
        <color rgb="FFFFFFFF"/>
        <rFont val="Arial Narrow"/>
        <family val="2"/>
        <charset val="1"/>
      </rPr>
      <t xml:space="preserve">EMISIONES 
TOTALES TRANSPORTE
(kg CO </t>
    </r>
    <r>
      <rPr>
        <b/>
        <vertAlign val="subscript"/>
        <sz val="10"/>
        <color rgb="FFFFFFFF"/>
        <rFont val="Arial Narrow"/>
        <family val="2"/>
        <charset val="1"/>
      </rPr>
      <t>2eq</t>
    </r>
    <r>
      <rPr>
        <b/>
        <sz val="10"/>
        <color rgb="FFFFFFFF"/>
        <rFont val="Arial Narrow"/>
        <family val="2"/>
        <charset val="1"/>
      </rPr>
      <t xml:space="preserve">) </t>
    </r>
  </si>
  <si>
    <r>
      <rPr>
        <b/>
        <sz val="10"/>
        <color rgb="FFFFFFFF"/>
        <rFont val="Arial Narrow"/>
        <family val="2"/>
        <charset val="1"/>
      </rPr>
      <t xml:space="preserve">Vehículo o flota de vehículos 
</t>
    </r>
  </si>
  <si>
    <r>
      <rPr>
        <b/>
        <sz val="10"/>
        <color rgb="FFFFFFFF"/>
        <rFont val="Arial Narrow"/>
        <family val="2"/>
        <charset val="1"/>
      </rPr>
      <t xml:space="preserve">Tipo de Combustible 
</t>
    </r>
  </si>
  <si>
    <r>
      <rPr>
        <b/>
        <sz val="10"/>
        <color rgb="FFFFFFFF"/>
        <rFont val="Arial Narrow"/>
        <family val="2"/>
        <charset val="1"/>
      </rPr>
      <t>Factor emisión
(kg CO</t>
    </r>
    <r>
      <rPr>
        <b/>
        <vertAlign val="subscript"/>
        <sz val="10"/>
        <color rgb="FFFFFFFF"/>
        <rFont val="Arial Narrow"/>
        <family val="2"/>
        <charset val="1"/>
      </rPr>
      <t>2 eq</t>
    </r>
    <r>
      <rPr>
        <b/>
        <sz val="10"/>
        <color rgb="FFFFFFFF"/>
        <rFont val="Arial Narrow"/>
        <family val="2"/>
        <charset val="1"/>
      </rPr>
      <t>/l)</t>
    </r>
  </si>
  <si>
    <r>
      <rPr>
        <b/>
        <sz val="10"/>
        <color rgb="FFFFFFFF"/>
        <rFont val="Arial Narrow"/>
        <family val="2"/>
        <charset val="1"/>
      </rPr>
      <t>Emisiones parciales B.1 
(kg CO</t>
    </r>
    <r>
      <rPr>
        <b/>
        <vertAlign val="subscript"/>
        <sz val="11"/>
        <color rgb="FFFFFFFF"/>
        <rFont val="Arial Narrow"/>
        <family val="2"/>
        <charset val="1"/>
      </rPr>
      <t>2 eq</t>
    </r>
    <r>
      <rPr>
        <b/>
        <sz val="11"/>
        <color rgb="FFFFFFFF"/>
        <rFont val="Arial Narrow"/>
        <family val="2"/>
        <charset val="1"/>
      </rPr>
      <t xml:space="preserve">) </t>
    </r>
  </si>
  <si>
    <t>Modelo de  vehículo (2)</t>
  </si>
  <si>
    <t>km recorridos</t>
  </si>
  <si>
    <r>
      <rPr>
        <b/>
        <sz val="10"/>
        <color rgb="FFFFFFFF"/>
        <rFont val="Arial Narrow"/>
        <family val="2"/>
        <charset val="1"/>
      </rPr>
      <t>g CO</t>
    </r>
    <r>
      <rPr>
        <b/>
        <vertAlign val="subscript"/>
        <sz val="10"/>
        <color rgb="FFFFFFFF"/>
        <rFont val="Arial Narrow"/>
        <family val="2"/>
        <charset val="1"/>
      </rPr>
      <t>2 eq</t>
    </r>
    <r>
      <rPr>
        <b/>
        <sz val="10"/>
        <color rgb="FFFFFFFF"/>
        <rFont val="Arial Narrow"/>
        <family val="2"/>
        <charset val="1"/>
      </rPr>
      <t xml:space="preserve">/km </t>
    </r>
  </si>
  <si>
    <t>(2) Se pueden utilizar como referencia:  http://coches.idae.es/base-datos/segmento ó Department for Business, Energy and Industrial Strategy. Government GHG conversion factors for company reporting. 2018. UK.</t>
  </si>
  <si>
    <t xml:space="preserve">Completar en caso de que la empresa disponga de equipos de refrigeración y/o climatización que utilicen gases refrigerantes fluorados en los que se haya detectado que se han producido fugas ( por su uso, un accidente, etc.) de estos gases en los mismos. </t>
  </si>
  <si>
    <t>REFRIGERACIÓN Y CLIMATIZACIÓN (FUGA DE GASES FLUORADOS)</t>
  </si>
  <si>
    <t xml:space="preserve"> Tipo de equipo</t>
  </si>
  <si>
    <t>Carga inicial del equipo 
(kg)</t>
  </si>
  <si>
    <t xml:space="preserve">Recarga anual del equipo 
(kg) </t>
  </si>
  <si>
    <r>
      <rPr>
        <b/>
        <sz val="10"/>
        <color rgb="FFFFFFFF"/>
        <rFont val="Arial Narrow"/>
        <family val="2"/>
        <charset val="1"/>
      </rPr>
      <t>Emisiones parciales
(kg CO</t>
    </r>
    <r>
      <rPr>
        <b/>
        <vertAlign val="subscript"/>
        <sz val="10"/>
        <color rgb="FFFFFFFF"/>
        <rFont val="Arial Narrow"/>
        <family val="2"/>
        <charset val="1"/>
      </rPr>
      <t>2</t>
    </r>
    <r>
      <rPr>
        <b/>
        <sz val="10"/>
        <color rgb="FFFFFFFF"/>
        <rFont val="Arial Narrow"/>
        <family val="2"/>
        <charset val="1"/>
      </rPr>
      <t>eq)</t>
    </r>
  </si>
  <si>
    <r>
      <rPr>
        <b/>
        <sz val="10"/>
        <color rgb="FFFFFFFF"/>
        <rFont val="Arial Narrow"/>
        <family val="2"/>
        <charset val="1"/>
      </rPr>
      <t>Emisiones totales
(kg CO</t>
    </r>
    <r>
      <rPr>
        <b/>
        <vertAlign val="subscript"/>
        <sz val="10"/>
        <color rgb="FFFFFFFF"/>
        <rFont val="Arial Narrow"/>
        <family val="2"/>
        <charset val="1"/>
      </rPr>
      <t>2</t>
    </r>
    <r>
      <rPr>
        <b/>
        <sz val="10"/>
        <color rgb="FFFFFFFF"/>
        <rFont val="Arial Narrow"/>
        <family val="2"/>
        <charset val="1"/>
      </rPr>
      <t>eq)</t>
    </r>
  </si>
  <si>
    <r>
      <rPr>
        <b/>
        <sz val="10"/>
        <color rgb="FFFFFFFF"/>
        <rFont val="Arial Narrow"/>
        <family val="2"/>
        <charset val="1"/>
      </rPr>
      <t xml:space="preserve">   PCA</t>
    </r>
    <r>
      <rPr>
        <b/>
        <vertAlign val="superscript"/>
        <sz val="10"/>
        <color rgb="FFFFFFFF"/>
        <rFont val="Arial Narrow"/>
        <family val="2"/>
        <charset val="1"/>
      </rPr>
      <t xml:space="preserve"> </t>
    </r>
  </si>
  <si>
    <t>HFC-23</t>
  </si>
  <si>
    <t>HFC-32</t>
  </si>
  <si>
    <t>HFC-41</t>
  </si>
  <si>
    <r>
      <rPr>
        <vertAlign val="superscript"/>
        <sz val="12"/>
        <color rgb="FF003366"/>
        <rFont val="Arial Narrow"/>
        <family val="2"/>
        <charset val="1"/>
      </rPr>
      <t>*</t>
    </r>
    <r>
      <rPr>
        <sz val="10"/>
        <color rgb="FF003366"/>
        <rFont val="Arial Narrow"/>
        <family val="2"/>
        <charset val="1"/>
      </rPr>
      <t xml:space="preserve"> En caso de considerar otros gases puros (fluorados y no fluorados) no incluidos en el listado en la Hoja Faactores de emisión, puede consultar su PCA en otras fuentes de información.</t>
    </r>
  </si>
  <si>
    <t>A. CONSUMO DE ELECTRICIDAD EN EDIFICIOS</t>
  </si>
  <si>
    <t>Completar en caso de que la empresa, para el desarrollo de su actividad, consuma electricidad  en sus edificios y/o disponga de vehículos eléctricos y/o híbridos enchufables.</t>
  </si>
  <si>
    <t xml:space="preserve">En el siguiente cuadro se tendrá que indicar la suma de los kWh consumidos durante el año. </t>
  </si>
  <si>
    <t>ELECTRICIDAD EDIFICIOS</t>
  </si>
  <si>
    <r>
      <rPr>
        <b/>
        <sz val="10"/>
        <color rgb="FFFFFFFF"/>
        <rFont val="Arial Narrow"/>
        <family val="2"/>
        <charset val="1"/>
      </rPr>
      <t xml:space="preserve"> Dato de consumo </t>
    </r>
    <r>
      <rPr>
        <b/>
        <sz val="9"/>
        <color rgb="FFFFFFFF"/>
        <rFont val="Arial Narrow"/>
        <family val="2"/>
        <charset val="1"/>
      </rPr>
      <t>(kWh)</t>
    </r>
  </si>
  <si>
    <r>
      <rPr>
        <b/>
        <sz val="10"/>
        <color rgb="FFFFFFFF"/>
        <rFont val="Arial Narrow"/>
        <family val="2"/>
        <charset val="1"/>
      </rPr>
      <t xml:space="preserve">  Factor emisión 
         </t>
    </r>
    <r>
      <rPr>
        <b/>
        <sz val="9"/>
        <color rgb="FFFFFFFF"/>
        <rFont val="Arial Narrow"/>
        <family val="2"/>
        <charset val="1"/>
      </rPr>
      <t>(kg CO</t>
    </r>
    <r>
      <rPr>
        <b/>
        <vertAlign val="subscript"/>
        <sz val="9"/>
        <color rgb="FFFFFFFF"/>
        <rFont val="Arial Narrow"/>
        <family val="2"/>
        <charset val="1"/>
      </rPr>
      <t>2</t>
    </r>
    <r>
      <rPr>
        <b/>
        <sz val="9"/>
        <color rgb="FFFFFFFF"/>
        <rFont val="Arial Narrow"/>
        <family val="2"/>
        <charset val="1"/>
      </rPr>
      <t>/kWh)</t>
    </r>
  </si>
  <si>
    <r>
      <rPr>
        <b/>
        <sz val="10"/>
        <color rgb="FFFFFFFF"/>
        <rFont val="Arial Narrow"/>
        <family val="2"/>
        <charset val="1"/>
      </rPr>
      <t>Emisiones parciales
(kg CO</t>
    </r>
    <r>
      <rPr>
        <b/>
        <vertAlign val="subscript"/>
        <sz val="11"/>
        <color rgb="FFFFFFFF"/>
        <rFont val="Arial Narrow"/>
        <family val="2"/>
        <charset val="1"/>
      </rPr>
      <t>2</t>
    </r>
    <r>
      <rPr>
        <b/>
        <sz val="11"/>
        <color rgb="FFFFFFFF"/>
        <rFont val="Arial Narrow"/>
        <family val="2"/>
        <charset val="1"/>
      </rPr>
      <t>)</t>
    </r>
  </si>
  <si>
    <r>
      <rPr>
        <b/>
        <sz val="10"/>
        <color rgb="FFFFFFFF"/>
        <rFont val="Arial Narrow"/>
        <family val="2"/>
        <charset val="1"/>
      </rPr>
      <t>Emisiones edificios
(kg CO</t>
    </r>
    <r>
      <rPr>
        <b/>
        <vertAlign val="subscript"/>
        <sz val="11"/>
        <color rgb="FFFFFFFF"/>
        <rFont val="Arial Narrow"/>
        <family val="2"/>
        <charset val="1"/>
      </rPr>
      <t>2</t>
    </r>
    <r>
      <rPr>
        <b/>
        <sz val="11"/>
        <color rgb="FFFFFFFF"/>
        <rFont val="Arial Narrow"/>
        <family val="2"/>
        <charset val="1"/>
      </rPr>
      <t>)</t>
    </r>
  </si>
  <si>
    <t>B. CONSUMO DE ELECTRICIDAD EN VEHÍCULOS ELÉCTRICOS Y/O HÍBRIDOS ENCHUFABLES</t>
  </si>
  <si>
    <t xml:space="preserve">Esta tabla deberá completarse en los casos de realizarse recargas de coches eléctricos o híbridos enchufables en puntos de recarga que no se incluyan en los consumos de la tabla anterior. Si las recargas se realizan en el lugar de trabajo pero con contabilización independiente del consumo se debe incluir este en esta tabla </t>
  </si>
  <si>
    <t>ELECTRICIDAD VEHÍCULOS ELÉCTRICOS Y/O HÍBRIDOS ENCHUFABLES</t>
  </si>
  <si>
    <t>Vehículo eléctrico o híbrido enchufable</t>
  </si>
  <si>
    <r>
      <rPr>
        <b/>
        <sz val="10"/>
        <color rgb="FFFFFFFF"/>
        <rFont val="Arial Narrow"/>
        <family val="2"/>
        <charset val="1"/>
      </rPr>
      <t xml:space="preserve"> Dato de consumo (</t>
    </r>
    <r>
      <rPr>
        <b/>
        <sz val="9"/>
        <color rgb="FFFFFFFF"/>
        <rFont val="Arial Narrow"/>
        <family val="2"/>
        <charset val="1"/>
      </rPr>
      <t>kWh)</t>
    </r>
  </si>
  <si>
    <r>
      <rPr>
        <b/>
        <sz val="10"/>
        <color rgb="FFFFFFFF"/>
        <rFont val="Arial Narrow"/>
        <family val="2"/>
        <charset val="1"/>
      </rPr>
      <t xml:space="preserve">Factor emisión
 </t>
    </r>
    <r>
      <rPr>
        <b/>
        <sz val="9"/>
        <color rgb="FFFFFFFF"/>
        <rFont val="Arial Narrow"/>
        <family val="2"/>
        <charset val="1"/>
      </rPr>
      <t>(kg CO</t>
    </r>
    <r>
      <rPr>
        <b/>
        <vertAlign val="subscript"/>
        <sz val="9"/>
        <color rgb="FFFFFFFF"/>
        <rFont val="Arial Narrow"/>
        <family val="2"/>
        <charset val="1"/>
      </rPr>
      <t>2</t>
    </r>
    <r>
      <rPr>
        <b/>
        <sz val="9"/>
        <color rgb="FFFFFFFF"/>
        <rFont val="Arial Narrow"/>
        <family val="2"/>
        <charset val="1"/>
      </rPr>
      <t>/kWh)</t>
    </r>
  </si>
  <si>
    <r>
      <rPr>
        <b/>
        <sz val="10"/>
        <color rgb="FFFFFFFF"/>
        <rFont val="Arial Narrow"/>
        <family val="2"/>
        <charset val="1"/>
      </rPr>
      <t>Emisiones vehículos
(kg CO</t>
    </r>
    <r>
      <rPr>
        <b/>
        <vertAlign val="subscript"/>
        <sz val="11"/>
        <color rgb="FFFFFFFF"/>
        <rFont val="Arial Narrow"/>
        <family val="2"/>
        <charset val="1"/>
      </rPr>
      <t>2</t>
    </r>
    <r>
      <rPr>
        <b/>
        <sz val="11"/>
        <color rgb="FFFFFFFF"/>
        <rFont val="Arial Narrow"/>
        <family val="2"/>
        <charset val="1"/>
      </rPr>
      <t>)</t>
    </r>
  </si>
  <si>
    <t>B. ASOCIADAS A LA EJECUCIÓN  OBRA SUBCONTRATADA</t>
  </si>
  <si>
    <t>C. ASOCIADAS AL TRANSPORTE DE RESIDUOS Y MATERIALES SOBRANTES</t>
  </si>
  <si>
    <t>D. ASOCIADAS A DESPLAZAMIENTOS DEL PERSONAL DE LA EMPRESA POR VIAJES DE NEGOCIO</t>
  </si>
  <si>
    <t>Cantidad</t>
  </si>
  <si>
    <t>Unidad</t>
  </si>
  <si>
    <t>Factor de Emisión (Kg CO2 eq/ Unidad)) (1)</t>
  </si>
  <si>
    <r>
      <rPr>
        <b/>
        <sz val="10"/>
        <color rgb="FFFFFFFF"/>
        <rFont val="Arial Narrow"/>
        <family val="2"/>
        <charset val="1"/>
      </rPr>
      <t>Kg CO</t>
    </r>
    <r>
      <rPr>
        <sz val="9"/>
        <color rgb="FFFFFFFF"/>
        <rFont val="Calibri"/>
        <family val="2"/>
        <charset val="1"/>
      </rPr>
      <t>2</t>
    </r>
    <r>
      <rPr>
        <b/>
        <sz val="10"/>
        <color rgb="FFFFFFFF"/>
        <rFont val="Arial Narrow"/>
        <family val="2"/>
        <charset val="1"/>
      </rPr>
      <t xml:space="preserve"> eq</t>
    </r>
  </si>
  <si>
    <t>Material</t>
  </si>
  <si>
    <r>
      <rPr>
        <b/>
        <sz val="10"/>
        <color rgb="FFFFFFFF"/>
        <rFont val="Arial Narrow"/>
        <family val="2"/>
        <charset val="1"/>
      </rPr>
      <t>Kg CO</t>
    </r>
    <r>
      <rPr>
        <sz val="9"/>
        <color rgb="FFFFFFFF"/>
        <rFont val="Calibri"/>
        <family val="2"/>
        <charset val="1"/>
      </rPr>
      <t>2 eq</t>
    </r>
  </si>
  <si>
    <t>Cantidad de combustible (l)</t>
  </si>
  <si>
    <t>Factor de Emisión (Kg CO2 eq/ l)</t>
  </si>
  <si>
    <t>Grava-cemento</t>
  </si>
  <si>
    <t>CEM I (Portland Cement)</t>
  </si>
  <si>
    <t>Madera</t>
  </si>
  <si>
    <t>Cemento (general)</t>
  </si>
  <si>
    <t xml:space="preserve">Para obtener el dato de emisiones de empresas subcontratadas, se requiere que las mismas informen las emisiones asociadas a los servicios prestados en el año de análisis. Para esto pueden utilizar esta herramienta de cálculo </t>
  </si>
  <si>
    <t>Código</t>
  </si>
  <si>
    <t>Categoria</t>
  </si>
  <si>
    <t>Denominación</t>
  </si>
  <si>
    <t>FE</t>
  </si>
  <si>
    <t xml:space="preserve">A continuación se indican los factores de emisión de cada tipo de combustible fósil considerado así como las fuentes de donde se han obtenido. </t>
  </si>
  <si>
    <t>L</t>
  </si>
  <si>
    <t>kg</t>
  </si>
  <si>
    <r>
      <rPr>
        <sz val="11"/>
        <color rgb="FF000000"/>
        <rFont val="Calibri"/>
        <family val="2"/>
        <charset val="1"/>
      </rPr>
      <t>kg CO</t>
    </r>
    <r>
      <rPr>
        <vertAlign val="subscript"/>
        <sz val="11"/>
        <color rgb="FF000000"/>
        <rFont val="Calibri"/>
        <family val="2"/>
        <charset val="1"/>
      </rPr>
      <t>2</t>
    </r>
    <r>
      <rPr>
        <sz val="11"/>
        <color rgb="FF000000"/>
        <rFont val="Calibri"/>
        <family val="2"/>
        <charset val="1"/>
      </rPr>
      <t xml:space="preserve"> eq / kg</t>
    </r>
  </si>
  <si>
    <t>HUE.MQ.1.1</t>
  </si>
  <si>
    <t>MQ</t>
  </si>
  <si>
    <t>h</t>
  </si>
  <si>
    <t>Tractor de cadenas/Dozer de cadenas &lt; 78 kW (104 cv)</t>
  </si>
  <si>
    <r>
      <rPr>
        <sz val="11"/>
        <color rgb="FF000000"/>
        <rFont val="Calibri"/>
        <family val="2"/>
        <charset val="1"/>
      </rPr>
      <t>kg CO</t>
    </r>
    <r>
      <rPr>
        <vertAlign val="subscript"/>
        <sz val="11"/>
        <color rgb="FF000000"/>
        <rFont val="Calibri"/>
        <family val="2"/>
        <charset val="1"/>
      </rPr>
      <t>2</t>
    </r>
    <r>
      <rPr>
        <sz val="11"/>
        <color rgb="FF000000"/>
        <rFont val="Calibri"/>
        <family val="2"/>
        <charset val="1"/>
      </rPr>
      <t xml:space="preserve"> eq / h</t>
    </r>
  </si>
  <si>
    <t>HUE.MQ.1.2</t>
  </si>
  <si>
    <t>Tractor de cadenas/Dozer de cadenas 96-112 kW (130-150 cv)</t>
  </si>
  <si>
    <t>HUE.MQ.1.3</t>
  </si>
  <si>
    <t>Tractor de cadenas/Dozer de cadenas 175 kW (235 cv)</t>
  </si>
  <si>
    <t>HUE.MQ.1.4</t>
  </si>
  <si>
    <t>Tractor de cadenas/Dozer de cadenas 237 kW (317 cv)</t>
  </si>
  <si>
    <t>1 TJ =</t>
  </si>
  <si>
    <t>Kcal</t>
  </si>
  <si>
    <t>HUE.MQ.1.5</t>
  </si>
  <si>
    <t>Tractor de cadenas/Dozer de cadenas 325 kW (436 cv)</t>
  </si>
  <si>
    <t>Poderes caloríficos de combustibles en Uruguay 2019</t>
  </si>
  <si>
    <t>HUE.MQ.1.6</t>
  </si>
  <si>
    <t>Tractor de ruedas/Dozer neumático 173 kW (232 cv)</t>
  </si>
  <si>
    <r>
      <rPr>
        <sz val="11"/>
        <rFont val="Calibri"/>
        <family val="2"/>
        <charset val="1"/>
      </rPr>
      <t>Cálculo de FE CO</t>
    </r>
    <r>
      <rPr>
        <sz val="8"/>
        <rFont val="Arial Narrow"/>
        <family val="2"/>
        <charset val="1"/>
      </rPr>
      <t>2</t>
    </r>
    <r>
      <rPr>
        <sz val="10"/>
        <rFont val="Arial Narrow"/>
        <family val="2"/>
        <charset val="1"/>
      </rPr>
      <t xml:space="preserve"> equivalente</t>
    </r>
    <r>
      <rPr>
        <sz val="11"/>
        <rFont val="Calibri"/>
        <family val="2"/>
        <charset val="1"/>
      </rPr>
      <t xml:space="preserve"> (Kg CO2eq /l)</t>
    </r>
  </si>
  <si>
    <t>HUE.MQ.1.7</t>
  </si>
  <si>
    <t>Tractor de ruedas/Dozer neumático 264 kW (354 cv)</t>
  </si>
  <si>
    <t>Combustible</t>
  </si>
  <si>
    <t>TJ/l</t>
  </si>
  <si>
    <t>Densidad (kg/l)</t>
  </si>
  <si>
    <t>Gasolina p/ motores- sin controlar</t>
  </si>
  <si>
    <t>HUE.MQ.1.8</t>
  </si>
  <si>
    <t>Tractor de ruedas/Dozer neumático 370 kW (523 cv)</t>
  </si>
  <si>
    <t>Gasolina p/ motores- vehículos 1995 o más nuevos</t>
  </si>
  <si>
    <t>HUE.MQ.2.1</t>
  </si>
  <si>
    <t>Miniexcavadora de cadenas 9-15 kW (13-21 cv) de 1,2 - 2,5 t</t>
  </si>
  <si>
    <t>Gasolina- Transporte terrestre</t>
  </si>
  <si>
    <t>HUE.MQ.2.2</t>
  </si>
  <si>
    <t>Excavadora de cadenas 50-90 kW (71-113 cv)</t>
  </si>
  <si>
    <t>Gasolina premium 97 30S</t>
  </si>
  <si>
    <t>HUE.MQ.2.3</t>
  </si>
  <si>
    <t>Excavadora de cadenas 100-110 kW (148-190 cv)</t>
  </si>
  <si>
    <t>HUE.MQ.2.4</t>
  </si>
  <si>
    <t>Excavadora de cadenas 170 kW (216 cv)</t>
  </si>
  <si>
    <t>HUE.MQ.2.5</t>
  </si>
  <si>
    <t>Excavadora de cadenas 213 kW (318 cv)</t>
  </si>
  <si>
    <t>Fuente: Balance Energético Nacional (BEM). MIEM/DNE</t>
  </si>
  <si>
    <t>HUE.MQ.2.6</t>
  </si>
  <si>
    <t>Excavadora neumática</t>
  </si>
  <si>
    <t>HUE.MQ.2.7</t>
  </si>
  <si>
    <t>Excavadora neumática 95-118 kW (129-160 cv)</t>
  </si>
  <si>
    <t>HUE.MQ.2.8</t>
  </si>
  <si>
    <t>Miniexcavadora de cadenas 48 kW (65 cv) de 8,4 t</t>
  </si>
  <si>
    <t>HUE.MQ.3.1</t>
  </si>
  <si>
    <t>Mototrailla</t>
  </si>
  <si>
    <t>HUE.MQ.3.2</t>
  </si>
  <si>
    <t>Mototrailla 373 kW (500 cv) 26 m3 de capacidad</t>
  </si>
  <si>
    <t>POTENCIALES DE CALENTAMIENTO ATMOSFÉRICO</t>
  </si>
  <si>
    <t>HUE.MQ.3.3</t>
  </si>
  <si>
    <t>Mototrailla 447 kW (600 cv) 33,6 m3 de capacidad</t>
  </si>
  <si>
    <t>HUE.MQ.4.1</t>
  </si>
  <si>
    <t>Motoniveladora 108 kW (145 cv)</t>
  </si>
  <si>
    <t>HUE.MQ.4.2</t>
  </si>
  <si>
    <t>Motoniveladora 144-193kW (193-259 cv)</t>
  </si>
  <si>
    <r>
      <rPr>
        <b/>
        <sz val="10"/>
        <color rgb="FFFFFFFF"/>
        <rFont val="Arial Narrow"/>
        <family val="2"/>
        <charset val="1"/>
      </rPr>
      <t>PCA</t>
    </r>
    <r>
      <rPr>
        <b/>
        <vertAlign val="superscript"/>
        <sz val="10"/>
        <color rgb="FFFFFFFF"/>
        <rFont val="Arial Narrow"/>
        <family val="2"/>
        <charset val="1"/>
      </rPr>
      <t>(1)</t>
    </r>
  </si>
  <si>
    <t>HUE.MQ.4.3</t>
  </si>
  <si>
    <t>Motoniveladora &gt; 350 kW (533 cv)</t>
  </si>
  <si>
    <t>R-404A</t>
  </si>
  <si>
    <t>HUE.MQ.4.4</t>
  </si>
  <si>
    <t>Motoniveladora</t>
  </si>
  <si>
    <t>R-407A</t>
  </si>
  <si>
    <t>HUE.MQ.5.1</t>
  </si>
  <si>
    <t>Pala cargadora sobre ruedas 0,9 m3 de capacidad &lt; 52 kW (&lt; 69 cv)</t>
  </si>
  <si>
    <t>R-407B</t>
  </si>
  <si>
    <t>HUE.MQ.5.2</t>
  </si>
  <si>
    <t>Pala cargadora sobre ruedas 0,9 m3 de capacidad 52 kW (69 cv)</t>
  </si>
  <si>
    <t>HFC-125</t>
  </si>
  <si>
    <t>R-407C</t>
  </si>
  <si>
    <t>HUE.MQ.5.3</t>
  </si>
  <si>
    <t>Pala cargadora sobre ruedas 0,9-1,3 m3 de capacidad 52-71 kW (69-95 cv)</t>
  </si>
  <si>
    <t>HFC-134</t>
  </si>
  <si>
    <t>R-407F</t>
  </si>
  <si>
    <t>HUE.MQ.5.4</t>
  </si>
  <si>
    <t>Pala cargadora sobre ruedas 2-5 m3 de capacidad 105-126 kW (140-170 cv)</t>
  </si>
  <si>
    <t>HFC-134a</t>
  </si>
  <si>
    <t>R-410A</t>
  </si>
  <si>
    <t>HUE.MQ.5.5</t>
  </si>
  <si>
    <t>Pala cargadora sobre ruedas 200 kW (260 cv)</t>
  </si>
  <si>
    <t>HFC-143</t>
  </si>
  <si>
    <t>R-410B</t>
  </si>
  <si>
    <t>HUE.MQ.5.6</t>
  </si>
  <si>
    <t>Pala cargadora sobre ruedas 8 a 12 m3 de capacidad 500-600 kW (700 a 800 cv)</t>
  </si>
  <si>
    <t>HFC-143a</t>
  </si>
  <si>
    <t>R-413A</t>
  </si>
  <si>
    <t>HUE.MQ.5.7</t>
  </si>
  <si>
    <t>Pala cargadora sobre cadenas 1,85 m3 de capacidad &lt; 110 kW (&lt; 148 cv)</t>
  </si>
  <si>
    <t>HFC-152</t>
  </si>
  <si>
    <t>R-417A</t>
  </si>
  <si>
    <t>HUE.MQ.5.8</t>
  </si>
  <si>
    <t>Pala cargadora sobre cadenas 1,85 m3 de capacidad 110 kW (148 cv)</t>
  </si>
  <si>
    <t>HFC-152a</t>
  </si>
  <si>
    <t>R-417B</t>
  </si>
  <si>
    <t>HUE.MQ.5.9</t>
  </si>
  <si>
    <t>Pala cargadora sobre cadenas 2,45 m3 de capacidad 141 kW (189 cv)</t>
  </si>
  <si>
    <t>HFC-161</t>
  </si>
  <si>
    <t>R-422A</t>
  </si>
  <si>
    <t>HUE.MQ.5.10</t>
  </si>
  <si>
    <t>Pala cargadora sobre cadenas 3,21 m3 de capacidad 196 kW (263 cv)</t>
  </si>
  <si>
    <t>HFC-227ea</t>
  </si>
  <si>
    <t>R-422D</t>
  </si>
  <si>
    <t>HUE.MQ.5.11</t>
  </si>
  <si>
    <t>Retropala sobre ruedas &lt; 56 kW (&lt; 75 cv)</t>
  </si>
  <si>
    <t>HFC-236cb</t>
  </si>
  <si>
    <t>R-424A</t>
  </si>
  <si>
    <t>HUE.MQ.5.12</t>
  </si>
  <si>
    <t>Retropala sobre ruedas 56 kW (75 cv)</t>
  </si>
  <si>
    <t>HFC-236ea</t>
  </si>
  <si>
    <t>R-426A</t>
  </si>
  <si>
    <t>HUE.MQ.5.13</t>
  </si>
  <si>
    <t>Retropala sobre ruedas 70 kW (100 cv) 10-11 t</t>
  </si>
  <si>
    <t>HFC-236fa</t>
  </si>
  <si>
    <t>R-427A</t>
  </si>
  <si>
    <t>HUE.MQ.5.14</t>
  </si>
  <si>
    <t>Pala cargadora sobre ruedas 275 kW (370 cv)</t>
  </si>
  <si>
    <t>HFC-245ca</t>
  </si>
  <si>
    <t>R-428A</t>
  </si>
  <si>
    <t>HUE.MQ.5.15</t>
  </si>
  <si>
    <t>Pala cargadora sobre ruedas 6 a 8 m3 de capacidad 375 kW (501 cv)</t>
  </si>
  <si>
    <t>HFC-245fa</t>
  </si>
  <si>
    <t>R-434A</t>
  </si>
  <si>
    <t>HUE.MQ.6.1</t>
  </si>
  <si>
    <t>Camión/Dumper 25 kW de 1-3 t</t>
  </si>
  <si>
    <t>HFC-365mfc</t>
  </si>
  <si>
    <t>R-437A</t>
  </si>
  <si>
    <t>HUE.MQ.6.2</t>
  </si>
  <si>
    <t>Camión/Dumper 50 kW de 3-6 t</t>
  </si>
  <si>
    <t>HFC-43-10mee</t>
  </si>
  <si>
    <t>R-438A</t>
  </si>
  <si>
    <t>HUE.MQ.6.3</t>
  </si>
  <si>
    <t>Camión/Dumper 75 kW de 6-10 t</t>
  </si>
  <si>
    <t>-</t>
  </si>
  <si>
    <t>R-442A</t>
  </si>
  <si>
    <t>HUE.MQ.6.4</t>
  </si>
  <si>
    <t>Camión/Dumper articulado&lt; 234 kW de &lt; 20 t de 14 a 18 m3</t>
  </si>
  <si>
    <t>R-449A</t>
  </si>
  <si>
    <t>HUE.MQ.6.5</t>
  </si>
  <si>
    <t>Camión/Dumper articulado 234 kW (314 cv) de 20-30 t de 14 a 18 m3 de capacidad</t>
  </si>
  <si>
    <t>R-452A</t>
  </si>
  <si>
    <t>HUE.MQ.6.6</t>
  </si>
  <si>
    <t>Camión/Dumper articulado 274 kW (367 cv) de 30-40 t de 19 a 24 m3 de capacidad</t>
  </si>
  <si>
    <t>R-453A</t>
  </si>
  <si>
    <t>HUE.MQ.6.7</t>
  </si>
  <si>
    <t>Camión/Dumper rígido 355 kW (476 cv) 36 a 38 t de 25,2 m3 de capacidad</t>
  </si>
  <si>
    <t>R-507A</t>
  </si>
  <si>
    <t>HUE.MQ.6.8</t>
  </si>
  <si>
    <t>Camión cisterna</t>
  </si>
  <si>
    <t>HUE.MQ.6.9</t>
  </si>
  <si>
    <t>Camión hormigonera 6-9m3</t>
  </si>
  <si>
    <t>HUE.MQ.6.10</t>
  </si>
  <si>
    <t>Camión basculante 85 kW (115 CV) 4-6 m3 6 t</t>
  </si>
  <si>
    <t>HUE.MQ.6.11</t>
  </si>
  <si>
    <t>Camión basculante 100 kW (138 CV) 5-9 m3 10 t</t>
  </si>
  <si>
    <t>HUE.MQ.6.12</t>
  </si>
  <si>
    <t>Camión basculante 130 kW (177 CV) 6-10 m3 14,5 t</t>
  </si>
  <si>
    <t>HUE.MQ.6.13</t>
  </si>
  <si>
    <t>Camión basculante 225 kW (304 CV) 8-12 m3 20 t</t>
  </si>
  <si>
    <t>FE SIN (2019)</t>
  </si>
  <si>
    <t>t CO2/GWh</t>
  </si>
  <si>
    <t>HUE.MQ.6.14</t>
  </si>
  <si>
    <t>Camión con bomba de hormigonar</t>
  </si>
  <si>
    <t xml:space="preserve">SIN: Sistema Interconectado Nacional. </t>
  </si>
  <si>
    <t>HUE.MQ.7.1</t>
  </si>
  <si>
    <t>Compactador de suelos de ruedas con punta de rueda apisonadora 20,7 t</t>
  </si>
  <si>
    <t>HUE.MQ.7.2</t>
  </si>
  <si>
    <t>Compactador de suelos de ruedas con punta de rueda apisonadora 32,7 t</t>
  </si>
  <si>
    <t>Campo</t>
  </si>
  <si>
    <t>Tipo</t>
  </si>
  <si>
    <t>Etiqueta</t>
  </si>
  <si>
    <t>Descripción</t>
  </si>
  <si>
    <t>HUE.MQ.7.3</t>
  </si>
  <si>
    <t>Compactador vibratorio de suelos &lt; 75 kW (&lt; 100 cv) &lt; 7 a 12 t</t>
  </si>
  <si>
    <t>HUE.MQ.7.4</t>
  </si>
  <si>
    <t>Compactador vibratorio de suelos 75-98 kW (100-131 cv) 7 a 12 t</t>
  </si>
  <si>
    <t>numérico</t>
  </si>
  <si>
    <t>Año</t>
  </si>
  <si>
    <t>HUE.MQ.7.5</t>
  </si>
  <si>
    <t>Compactador vibratorio de suelos 117-129,5 kW (157-173 cv) 14 a 19 t</t>
  </si>
  <si>
    <t>Em_CE_SP</t>
  </si>
  <si>
    <t>Centrales eléctricas servicio público</t>
  </si>
  <si>
    <t>Emisiones de CO2 provenientes de la quema de combustibles fósiles de las centrales eléctricas que integran el Sistema Interconectado Nacional. (Unidad: Gg CO2)</t>
  </si>
  <si>
    <t>HUE.MQ.7.6</t>
  </si>
  <si>
    <t>Rodillo vibratorio manual 3-6 kW (8-12 cv) 700 a 1000 kg con anchura de 650 a 750 mm</t>
  </si>
  <si>
    <t>EE_CE_SP</t>
  </si>
  <si>
    <t>Energía eléctrica entregada al SIN</t>
  </si>
  <si>
    <t>Energía eléctrica generada por las centrales eléctricas de servicio público y entregada al Sistema Interconectado Nacional (Unidad: GWh)</t>
  </si>
  <si>
    <t>HUE.MQ.7.7</t>
  </si>
  <si>
    <t>Rodillo vibratorio en tándem &lt; 27 kW (&lt; 36 cv) &lt; 2,7 t</t>
  </si>
  <si>
    <t>FE_SIN</t>
  </si>
  <si>
    <t>Factor de emisión del SIN</t>
  </si>
  <si>
    <t>Emisiones de CO2 que se generan por GWh de electricidad producida que se entrega al Sistema Interconectado Nacional (Unidad: t CO2/GWh)</t>
  </si>
  <si>
    <t>HUE.MQ.7.8</t>
  </si>
  <si>
    <t>Rodillo vibratorio en tándem 27 kW (36 cv) 2,7 t</t>
  </si>
  <si>
    <t>HUE.MQ.7.9</t>
  </si>
  <si>
    <t>Rodillo vibratorio en tándem 75 kW (102 cv) 7,5 a 10 t</t>
  </si>
  <si>
    <t>HUE.MQ.7.10</t>
  </si>
  <si>
    <t>Rodillos de neumáticos &lt; 75 kW (&lt; 100 cv) 12 t</t>
  </si>
  <si>
    <t>7358.14</t>
  </si>
  <si>
    <t>HUE.MQ.7.11</t>
  </si>
  <si>
    <t>Rodillos de neumáticos 75 kW (100 cv) 12-17 t</t>
  </si>
  <si>
    <t>HUE.MQ.7.12</t>
  </si>
  <si>
    <t>Rodillos de neumáticos 98 kW (133 cv) 27 t</t>
  </si>
  <si>
    <t>HUE.MQ.7.13</t>
  </si>
  <si>
    <t>Compactador vibratorio Pata de cabra 12 t</t>
  </si>
  <si>
    <t>HUE.MQ.8.1</t>
  </si>
  <si>
    <t>Planta de clasificación de áridos 50 t/h</t>
  </si>
  <si>
    <t>HUE.MQ.8.2</t>
  </si>
  <si>
    <t>Planta de clasificación de áridos 75 t/h</t>
  </si>
  <si>
    <t>HUE.MQ.8.3</t>
  </si>
  <si>
    <t>Planta de clasificación de áridos 125 t/h</t>
  </si>
  <si>
    <t>HUE.MQ.8.4</t>
  </si>
  <si>
    <t>Planta de clasificación de áridos 175 t/h</t>
  </si>
  <si>
    <t>HUE.MQ.8.5</t>
  </si>
  <si>
    <t>Planta de clasificación de áridos 500 t/h</t>
  </si>
  <si>
    <t>HUE.MQ.8.6</t>
  </si>
  <si>
    <t>Planta de trituración de áridos 50 t/h</t>
  </si>
  <si>
    <t>HUE.MQ.8.7</t>
  </si>
  <si>
    <t>Planta de trituración de áridos 75 t/h</t>
  </si>
  <si>
    <t>HUE.MQ.8.8</t>
  </si>
  <si>
    <t>Planta de trituración de áridos 125 t/h</t>
  </si>
  <si>
    <t>HUE.MQ.8.9</t>
  </si>
  <si>
    <t>Planta de trituración de áridos 175 t/h</t>
  </si>
  <si>
    <t>HUE.MQ.8.10</t>
  </si>
  <si>
    <t>Planta de trituración y clasificación</t>
  </si>
  <si>
    <t>HUE.MQ.8.11</t>
  </si>
  <si>
    <t>Planta de hormigonado 60 m3/h</t>
  </si>
  <si>
    <t>HUE.MQ.8.12</t>
  </si>
  <si>
    <t>Planta de hormigonado 80 m3/h</t>
  </si>
  <si>
    <t>HUE.MQ.8.13</t>
  </si>
  <si>
    <t>Planta de hormigonado 100 m3/h</t>
  </si>
  <si>
    <t>304.15</t>
  </si>
  <si>
    <t>HUE.MQ.8.14</t>
  </si>
  <si>
    <t>Planta de hormigonado 120 m3/h</t>
  </si>
  <si>
    <t>9258.14</t>
  </si>
  <si>
    <t>HUE.MQ.8.15</t>
  </si>
  <si>
    <t>Planta de hormigonado 130 m3/h</t>
  </si>
  <si>
    <t>2687.74</t>
  </si>
  <si>
    <t>HUE.MQ.8.16</t>
  </si>
  <si>
    <t>Planta asfáltica en caliente 120 t/h</t>
  </si>
  <si>
    <t>HUE.MQ.8.17</t>
  </si>
  <si>
    <t>Planta asfáltica en caliente 160 t/h</t>
  </si>
  <si>
    <t>HUE.MQ.8.18</t>
  </si>
  <si>
    <t>Planta asfáltica en caliente 200 t/h</t>
  </si>
  <si>
    <t>2044.65</t>
  </si>
  <si>
    <t>HUE.MQ.8.19</t>
  </si>
  <si>
    <t>Planta asfáltica en caliente 260 t/h</t>
  </si>
  <si>
    <t>9729.07</t>
  </si>
  <si>
    <t>HUE.MQ.8.20</t>
  </si>
  <si>
    <t>Planta asfáltica en frio 100 t/h</t>
  </si>
  <si>
    <t>10729.07</t>
  </si>
  <si>
    <t>HUE.MQ.8.21</t>
  </si>
  <si>
    <t>Planta móvil de suelo cemento 160 t/h</t>
  </si>
  <si>
    <t>544.78</t>
  </si>
  <si>
    <t>HUE.MQ.8.22</t>
  </si>
  <si>
    <t>Planta móvil de suelo cemento 220 t/h</t>
  </si>
  <si>
    <t>HUE.MQ.8.23</t>
  </si>
  <si>
    <t>Planta móvil de suelo cemento 400 t/h</t>
  </si>
  <si>
    <t>HUE.MQ.8.24</t>
  </si>
  <si>
    <t>Planta móvil de suelo cemento 500 t/h</t>
  </si>
  <si>
    <t>HUE.MQ.8.25</t>
  </si>
  <si>
    <t>Planta móvil de suelo cemento 750 t/h</t>
  </si>
  <si>
    <t>HUE.MQ.9.1</t>
  </si>
  <si>
    <t>Hormigonera 100 L</t>
  </si>
  <si>
    <t>HUE.MQ.9.2</t>
  </si>
  <si>
    <t>Hormigonera 150 L</t>
  </si>
  <si>
    <t>HUE.MQ.9.3</t>
  </si>
  <si>
    <t>Hormigonera 200 L</t>
  </si>
  <si>
    <t>HUE.MQ.9.4</t>
  </si>
  <si>
    <t>Hormigonera 250 L</t>
  </si>
  <si>
    <t>HUE.MQ.9.5</t>
  </si>
  <si>
    <t>Hormigonera 300 L</t>
  </si>
  <si>
    <t>HUE.MQ.10.1</t>
  </si>
  <si>
    <t>Bomba para hormigonar &lt; 20 m</t>
  </si>
  <si>
    <t>HUE.MQ.10.2</t>
  </si>
  <si>
    <t>Bomba para hormigonar 20-35 m</t>
  </si>
  <si>
    <t>HUE.MQ.10.3</t>
  </si>
  <si>
    <t>Bomba para hormigonar &gt; 35 m</t>
  </si>
  <si>
    <t>HUE.MQ.11.1</t>
  </si>
  <si>
    <t>Extendedora de áridos</t>
  </si>
  <si>
    <t>HUE.MQ.11.2</t>
  </si>
  <si>
    <t>Extendedora asfáltica de cadenas anchura 2,5 - 5 m 100-130 kW (140-175 cv)</t>
  </si>
  <si>
    <t>HUE.MQ.12.1</t>
  </si>
  <si>
    <t>Extendedora de hormigón</t>
  </si>
  <si>
    <t>HUE.MQ.13.1</t>
  </si>
  <si>
    <t>Estabilizadora / Recicladora de suelos 261 kW (350 cv)</t>
  </si>
  <si>
    <t>HUE.MQ.13.2</t>
  </si>
  <si>
    <t>Estabilizadora / Recicladora de suelos 403 kW (540 cv)</t>
  </si>
  <si>
    <t>HUE.MQ.13.3</t>
  </si>
  <si>
    <t>Fresadora pavimentos en frío con ancho de fresado de 1000 m</t>
  </si>
  <si>
    <t>HUE.MQ.14.1</t>
  </si>
  <si>
    <t>Barredora remolcada</t>
  </si>
  <si>
    <t>HUE.MQ.14.2</t>
  </si>
  <si>
    <t>Barredora autopropulsada accionada por elemento tractor 48 kW (65 cv)</t>
  </si>
  <si>
    <t>HUE.MQ.15.1</t>
  </si>
  <si>
    <t>Bandeja vibrante 3,7 kW 90 kg</t>
  </si>
  <si>
    <t>HUE.MQ.15.2</t>
  </si>
  <si>
    <t>Bandeja vibrante 170 kg</t>
  </si>
  <si>
    <t>HUE.MQ.15.3</t>
  </si>
  <si>
    <t>Bandeja vibrante 300 kg</t>
  </si>
  <si>
    <t>HUE.MQ.15.4</t>
  </si>
  <si>
    <t>Pisón vibrante 2-3 kW (3-4 cv) 68-83 kg</t>
  </si>
  <si>
    <t>HUE.MQ.16.1</t>
  </si>
  <si>
    <t>Camión grúa 10 t 100 kW (138 cv)</t>
  </si>
  <si>
    <t>HUE.MQ.16.2</t>
  </si>
  <si>
    <t>Grúa móvil 15-25 t</t>
  </si>
  <si>
    <t>HUE.MQ.16.3</t>
  </si>
  <si>
    <t>Grúa móvil 25-40 t</t>
  </si>
  <si>
    <t>HUE.MQ.16.4</t>
  </si>
  <si>
    <t>Grúa móvil 40-60 t</t>
  </si>
  <si>
    <t>HUE.MQ.16.5</t>
  </si>
  <si>
    <t>Grúa móvil 70-90 t</t>
  </si>
  <si>
    <t>HUE.MQ.16.6</t>
  </si>
  <si>
    <t>Grúa móvil 100 t</t>
  </si>
  <si>
    <t>HUE.MQ.16.7</t>
  </si>
  <si>
    <t>Grúa móvil 120-180 t</t>
  </si>
  <si>
    <t>HUE.MQ.16.8</t>
  </si>
  <si>
    <t>Grúa móvil 200 t</t>
  </si>
  <si>
    <t>HUE.MQ.16.9</t>
  </si>
  <si>
    <t>Grúa móvil 250 t</t>
  </si>
  <si>
    <t>HUE.MQ.16.10</t>
  </si>
  <si>
    <t>Grúa móvil 300 t</t>
  </si>
  <si>
    <t>HUE.MQ.18.1</t>
  </si>
  <si>
    <t>Recicladora WR 2500</t>
  </si>
  <si>
    <t>HUE.MQ.18.2</t>
  </si>
  <si>
    <t>Mezclador WM 400</t>
  </si>
  <si>
    <t>HUE.MQ.19.1</t>
  </si>
  <si>
    <t>Grupos Electrógenos 25 kW 220/380 V 33 kVA</t>
  </si>
  <si>
    <t>HUE.MQ.19.2</t>
  </si>
  <si>
    <t>Grupos Electrógenos 40 kW 220/380 V 50 kVA</t>
  </si>
  <si>
    <t>HUE.MQ.19.3</t>
  </si>
  <si>
    <t>Grupos Electrógenos 80 kW 220/380 V 100 kVA</t>
  </si>
  <si>
    <t>HUE.MQ.19.4</t>
  </si>
  <si>
    <t>Grupos Electrógenos 200 kva</t>
  </si>
  <si>
    <t>HUE.MQ.20.1</t>
  </si>
  <si>
    <t>Compresor Diesel 3000 L/min</t>
  </si>
  <si>
    <t>HUE.MQ.20.2</t>
  </si>
  <si>
    <t>Compresor Diesel 10000 L/min</t>
  </si>
  <si>
    <t>HUE.MT.1.1</t>
  </si>
  <si>
    <t>MT</t>
  </si>
  <si>
    <t>m3</t>
  </si>
  <si>
    <t>Zahorra natural</t>
  </si>
  <si>
    <r>
      <rPr>
        <sz val="11"/>
        <color rgb="FF000000"/>
        <rFont val="Calibri"/>
        <family val="2"/>
        <charset val="1"/>
      </rPr>
      <t>kg CO</t>
    </r>
    <r>
      <rPr>
        <vertAlign val="subscript"/>
        <sz val="11"/>
        <color rgb="FF000000"/>
        <rFont val="Calibri"/>
        <family val="2"/>
        <charset val="1"/>
      </rPr>
      <t>2</t>
    </r>
    <r>
      <rPr>
        <sz val="11"/>
        <color rgb="FF000000"/>
        <rFont val="Calibri"/>
        <family val="2"/>
        <charset val="1"/>
      </rPr>
      <t xml:space="preserve"> eq / m3</t>
    </r>
  </si>
  <si>
    <t>HUE.MT.01.2</t>
  </si>
  <si>
    <t>Zahorra artificial</t>
  </si>
  <si>
    <t>HUE.MT.01.3</t>
  </si>
  <si>
    <t>t</t>
  </si>
  <si>
    <t>Agregados (general)</t>
  </si>
  <si>
    <r>
      <rPr>
        <sz val="11"/>
        <color rgb="FF000000"/>
        <rFont val="Calibri"/>
        <family val="2"/>
        <charset val="1"/>
      </rPr>
      <t>kg CO</t>
    </r>
    <r>
      <rPr>
        <vertAlign val="subscript"/>
        <sz val="11"/>
        <color rgb="FF000000"/>
        <rFont val="Calibri"/>
        <family val="2"/>
        <charset val="1"/>
      </rPr>
      <t>2</t>
    </r>
    <r>
      <rPr>
        <sz val="11"/>
        <color rgb="FF000000"/>
        <rFont val="Calibri"/>
        <family val="2"/>
        <charset val="1"/>
      </rPr>
      <t xml:space="preserve"> eq / t</t>
    </r>
  </si>
  <si>
    <t>HUE.MT.01.4</t>
  </si>
  <si>
    <t>Agua</t>
  </si>
  <si>
    <t>HUE.MT.02.1</t>
  </si>
  <si>
    <t>HUE.MT.02.2</t>
  </si>
  <si>
    <t>HUE.MT.02.3</t>
  </si>
  <si>
    <t>CEM II</t>
  </si>
  <si>
    <t>HUE.MT.02.4</t>
  </si>
  <si>
    <t>CEM III A</t>
  </si>
  <si>
    <t>HUE.MT.02.5</t>
  </si>
  <si>
    <t>CEM III B</t>
  </si>
  <si>
    <t>HUE.MT.02.6</t>
  </si>
  <si>
    <t>CEM V</t>
  </si>
  <si>
    <t>HUE.MT.2.7</t>
  </si>
  <si>
    <t>Suelo-cemento</t>
  </si>
  <si>
    <t>HUE.MT.2.8</t>
  </si>
  <si>
    <t>HUE.MT.03.1</t>
  </si>
  <si>
    <t>Barras de acero corrugado para hormigón armado (99% de material reciclado)</t>
  </si>
  <si>
    <t>HUE.MT.03.2</t>
  </si>
  <si>
    <t>Barras de acero corrugado para hormigón armado (59% de material reciclado)</t>
  </si>
  <si>
    <t>HUE.MT.03.3</t>
  </si>
  <si>
    <t>Barras de acero corrugado para hormigón armado (39% de material reciclado)</t>
  </si>
  <si>
    <t>HUE.MT.04.1</t>
  </si>
  <si>
    <t>Hormigón (general)</t>
  </si>
  <si>
    <t>HUE.MT.04.2</t>
  </si>
  <si>
    <t>Hormigón en masa ? 25 MPa</t>
  </si>
  <si>
    <t>HUE.MT.04.3</t>
  </si>
  <si>
    <t>Hormigón en masa &gt; 25 MPa</t>
  </si>
  <si>
    <t>HUE.MT.04.4</t>
  </si>
  <si>
    <t>Hormigón en masa 15/20 MPa</t>
  </si>
  <si>
    <t>HUE.MT.04.5</t>
  </si>
  <si>
    <t>Hormigón en masa 20/25 Mpa</t>
  </si>
  <si>
    <t>HUE.MT.04.6</t>
  </si>
  <si>
    <t>Hormigón en masa 25/30 Mpa</t>
  </si>
  <si>
    <t>HUE.MT.04.7</t>
  </si>
  <si>
    <t>Hormigón en masa 30/35 Mpa</t>
  </si>
  <si>
    <t>HUE.MT.04.8</t>
  </si>
  <si>
    <t>Hormigón en masa 35/40 Mpa</t>
  </si>
  <si>
    <t>HUE.MT.04.9</t>
  </si>
  <si>
    <t>Hormigón en masa 40/45 MPa</t>
  </si>
  <si>
    <t>HUE.MT.04.10</t>
  </si>
  <si>
    <t>Hormigón armado 20/25 Mpa</t>
  </si>
  <si>
    <t>HUE.MT.04.11</t>
  </si>
  <si>
    <t>Hormigón armado 25/30 Mpa</t>
  </si>
  <si>
    <t>HUE.MT.04.12</t>
  </si>
  <si>
    <t>Hormigón armado 30/35 Mpa</t>
  </si>
  <si>
    <t>HUE.MT.04.13</t>
  </si>
  <si>
    <t>Hormigón armado 35/40 Mpa</t>
  </si>
  <si>
    <t>HUE.MT.04.14</t>
  </si>
  <si>
    <t>Hormigón armado 40/45 MPa</t>
  </si>
  <si>
    <t>HUE.MT.05.1</t>
  </si>
  <si>
    <t>Producto filmógeno de curado para hormigón</t>
  </si>
  <si>
    <t>HUE.MT.06.1</t>
  </si>
  <si>
    <t>Plastificante para hormigón</t>
  </si>
  <si>
    <t>HUE.MT.07.1</t>
  </si>
  <si>
    <t>Betún (general)</t>
  </si>
  <si>
    <t>HUE.MT.07.2</t>
  </si>
  <si>
    <t>Emulsión bituminosa (general)</t>
  </si>
  <si>
    <t>HUE.MT.08.1</t>
  </si>
  <si>
    <t>Mezclas en caliente (con filler de recuperación: calizo)</t>
  </si>
  <si>
    <t>HUE.MT.08.2</t>
  </si>
  <si>
    <t>Mezclas semicaliente</t>
  </si>
  <si>
    <t>HUE.MT.08.3</t>
  </si>
  <si>
    <t>Mezcla templada con betún</t>
  </si>
  <si>
    <t>HUE.MT.08.4</t>
  </si>
  <si>
    <t>Mezcla templada con emulsión</t>
  </si>
  <si>
    <t>HUE.MT.08.5</t>
  </si>
  <si>
    <t>Mezclas en frío</t>
  </si>
  <si>
    <t>HUE.MT.8.6</t>
  </si>
  <si>
    <t>Mezcla Bituminosa en caliente (con filler de aportación: 2% cemento)</t>
  </si>
  <si>
    <t>HUE.MT.8.7</t>
  </si>
  <si>
    <t>Mezcla Bituminosa en caliente (con filler de aportación: 2% cal)</t>
  </si>
  <si>
    <t>HUE.MT.10.1</t>
  </si>
  <si>
    <t>m</t>
  </si>
  <si>
    <t>Tubo de hormigón armado 300 mm</t>
  </si>
  <si>
    <r>
      <rPr>
        <sz val="11"/>
        <color rgb="FF000000"/>
        <rFont val="Calibri"/>
        <family val="2"/>
        <charset val="1"/>
      </rPr>
      <t>kg CO</t>
    </r>
    <r>
      <rPr>
        <vertAlign val="subscript"/>
        <sz val="11"/>
        <color rgb="FF000000"/>
        <rFont val="Calibri"/>
        <family val="2"/>
        <charset val="1"/>
      </rPr>
      <t>2</t>
    </r>
    <r>
      <rPr>
        <sz val="11"/>
        <color rgb="FF000000"/>
        <rFont val="Calibri"/>
        <family val="2"/>
        <charset val="1"/>
      </rPr>
      <t xml:space="preserve"> eq / m</t>
    </r>
  </si>
  <si>
    <t>HUE.MT.10.2</t>
  </si>
  <si>
    <t>Tubo de hormigón armado 400 mm</t>
  </si>
  <si>
    <t>HUE.MT.10.3</t>
  </si>
  <si>
    <t>Tubo de hormigón armado 500 mm</t>
  </si>
  <si>
    <t>HUE.MT.10.4</t>
  </si>
  <si>
    <t>Tubo de hormigón armado 600 mm</t>
  </si>
  <si>
    <t>HUE.MT.10.5</t>
  </si>
  <si>
    <t>Tubo de hormigón armado 700 mm</t>
  </si>
  <si>
    <t>HUE.MT.10.6</t>
  </si>
  <si>
    <t>Tubo de hormigón armado 800 mm</t>
  </si>
  <si>
    <t>HUE.MT.10.7</t>
  </si>
  <si>
    <t>Tubo de hormigón armado 1000 mm</t>
  </si>
  <si>
    <t>HUE.MT.10.8</t>
  </si>
  <si>
    <t>Tubo de hormigón armado 1200 mm</t>
  </si>
  <si>
    <t>HUE.MT.10.9</t>
  </si>
  <si>
    <t>Tubo de hormigón armado 1500 mm</t>
  </si>
  <si>
    <t>HUE.MT.10.10</t>
  </si>
  <si>
    <t>Tubo de hormigón armado 1800 mm</t>
  </si>
  <si>
    <t>HUE.MT.10.11</t>
  </si>
  <si>
    <t>Tubo de hormigón armado 2000 mm</t>
  </si>
  <si>
    <t>HUE.MT.10.12</t>
  </si>
  <si>
    <t>Tubo de hormigón armado 3000 mm</t>
  </si>
  <si>
    <t>HUE.MT.10.13</t>
  </si>
  <si>
    <t>Tubo de PVC rígido 50 mm</t>
  </si>
  <si>
    <t>HUE.MT.10.14</t>
  </si>
  <si>
    <t>Tubo de PVC rígido 90 mm</t>
  </si>
  <si>
    <t>HUE.MT.10.15</t>
  </si>
  <si>
    <t>Tubo de PVC rígido 110 mm</t>
  </si>
  <si>
    <t>HUE.MT.10.16</t>
  </si>
  <si>
    <t>Tubo de PVC rígido 160 mm</t>
  </si>
  <si>
    <t>HUE.MT.10.17</t>
  </si>
  <si>
    <t>Tubo de PVC rígido 200 mm</t>
  </si>
  <si>
    <t>HUE.MT.10.18</t>
  </si>
  <si>
    <t>Tubo de PVC rígido 250 mm</t>
  </si>
  <si>
    <t>HUE.MT.10.19</t>
  </si>
  <si>
    <t>Tubo de PVC rígido 315 mm</t>
  </si>
  <si>
    <t>HUE.MT.11.1</t>
  </si>
  <si>
    <t>Acero galvanizado</t>
  </si>
  <si>
    <t>HUE.MT.11.2</t>
  </si>
  <si>
    <t>Acero estructural S275 perfil laminado</t>
  </si>
  <si>
    <t>HUE.MT.11.3</t>
  </si>
  <si>
    <t>Barrera de seguridad con Perfil de doble onda de acero galvanizado</t>
  </si>
  <si>
    <t>HUE.MT.11.4</t>
  </si>
  <si>
    <t>Poste de perfil de acero galvanizado C-120 para barrera de seguridad</t>
  </si>
  <si>
    <t>HUE.MT.13.1</t>
  </si>
  <si>
    <t>Pintura para marcas viales</t>
  </si>
  <si>
    <t>HUE.MT.14.1</t>
  </si>
  <si>
    <t>Mortero de cemento de dosificación M-5 (1:6)</t>
  </si>
  <si>
    <t>HUE.MT.14.2</t>
  </si>
  <si>
    <t>Mortero de cemento de dosificación M-7,5 (1:5)</t>
  </si>
  <si>
    <t>HUE.MT.14.3</t>
  </si>
  <si>
    <t>Mortero de cemento de dosificación M-10 (1:4)</t>
  </si>
  <si>
    <t>HUE.MT.14.4</t>
  </si>
  <si>
    <t>Mortero de cemento de dosificación M-15 (1:3)</t>
  </si>
  <si>
    <t>HUE.T.1.1</t>
  </si>
  <si>
    <t>T</t>
  </si>
  <si>
    <t>t.km</t>
  </si>
  <si>
    <t>Camión de transporte general</t>
  </si>
  <si>
    <r>
      <rPr>
        <sz val="11"/>
        <color rgb="FF000000"/>
        <rFont val="Calibri"/>
        <family val="2"/>
        <charset val="1"/>
      </rPr>
      <t>kg CO</t>
    </r>
    <r>
      <rPr>
        <vertAlign val="subscript"/>
        <sz val="11"/>
        <color rgb="FF000000"/>
        <rFont val="Calibri"/>
        <family val="2"/>
        <charset val="1"/>
      </rPr>
      <t>2</t>
    </r>
    <r>
      <rPr>
        <sz val="11"/>
        <color rgb="FF000000"/>
        <rFont val="Calibri"/>
        <family val="2"/>
        <charset val="1"/>
      </rPr>
      <t xml:space="preserve"> eq / t.km</t>
    </r>
  </si>
  <si>
    <r>
      <rPr>
        <sz val="11"/>
        <color rgb="FF000000"/>
        <rFont val="Calibri"/>
        <family val="2"/>
        <charset val="1"/>
      </rPr>
      <t>El equivalente de CO</t>
    </r>
    <r>
      <rPr>
        <sz val="9"/>
        <color rgb="FF000000"/>
        <rFont val="Calibri"/>
        <family val="2"/>
        <charset val="1"/>
      </rPr>
      <t>2</t>
    </r>
    <r>
      <rPr>
        <sz val="11"/>
        <color rgb="FF000000"/>
        <rFont val="Calibri"/>
        <family val="2"/>
        <charset val="1"/>
      </rPr>
      <t xml:space="preserve"> o equivalente de dióxido de carbono (CO2eq), es una medida en toneladas de la huella de carbono. La masa de los gases emitidos es medida por su equivalencia en CO2 (dióxido de carbono). </t>
    </r>
  </si>
  <si>
    <t>Nombre de la organización</t>
  </si>
  <si>
    <t>RESULTADOS ABSOLUTOS AÑO DE CÁLCULO</t>
  </si>
  <si>
    <t>Año  de cálculo</t>
  </si>
  <si>
    <t>Huella de carbono de alcance 1+2 del año de cálculo</t>
  </si>
  <si>
    <r>
      <rPr>
        <b/>
        <sz val="11"/>
        <color rgb="FF808080"/>
        <rFont val="Arial Narrow"/>
        <family val="2"/>
        <charset val="1"/>
      </rPr>
      <t>t CO</t>
    </r>
    <r>
      <rPr>
        <b/>
        <vertAlign val="subscript"/>
        <sz val="11"/>
        <color rgb="FF808080"/>
        <rFont val="Arial Narrow"/>
        <family val="2"/>
        <charset val="1"/>
      </rPr>
      <t>2</t>
    </r>
    <r>
      <rPr>
        <b/>
        <sz val="11"/>
        <color rgb="FF808080"/>
        <rFont val="Arial Narrow"/>
        <family val="2"/>
        <charset val="1"/>
      </rPr>
      <t xml:space="preserve"> eq</t>
    </r>
  </si>
  <si>
    <t>ALCANCE 1</t>
  </si>
  <si>
    <t>Instalaciones fijas</t>
  </si>
  <si>
    <r>
      <rPr>
        <b/>
        <sz val="10"/>
        <color rgb="FF808080"/>
        <rFont val="Arial Narrow"/>
        <family val="2"/>
        <charset val="1"/>
      </rPr>
      <t>t CO</t>
    </r>
    <r>
      <rPr>
        <b/>
        <vertAlign val="subscript"/>
        <sz val="10"/>
        <color rgb="FF808080"/>
        <rFont val="Arial Narrow"/>
        <family val="2"/>
        <charset val="1"/>
      </rPr>
      <t>2</t>
    </r>
  </si>
  <si>
    <t>Desplazamientos en vehículos*</t>
  </si>
  <si>
    <t>Refrigeración/climatización</t>
  </si>
  <si>
    <r>
      <rPr>
        <b/>
        <sz val="10"/>
        <color rgb="FF808080"/>
        <rFont val="Arial Narrow"/>
        <family val="2"/>
        <charset val="1"/>
      </rPr>
      <t>t CO</t>
    </r>
    <r>
      <rPr>
        <b/>
        <vertAlign val="subscript"/>
        <sz val="10"/>
        <color rgb="FF808080"/>
        <rFont val="Arial Narrow"/>
        <family val="2"/>
        <charset val="1"/>
      </rPr>
      <t>2</t>
    </r>
    <r>
      <rPr>
        <b/>
        <sz val="10"/>
        <color rgb="FF808080"/>
        <rFont val="Arial Narrow"/>
        <family val="2"/>
        <charset val="1"/>
      </rPr>
      <t>eq</t>
    </r>
  </si>
  <si>
    <t>TOTAL ALCANCE 1</t>
  </si>
  <si>
    <r>
      <rPr>
        <b/>
        <sz val="11"/>
        <color rgb="FF808080"/>
        <rFont val="Arial Narrow"/>
        <family val="2"/>
        <charset val="1"/>
      </rPr>
      <t>t CO</t>
    </r>
    <r>
      <rPr>
        <b/>
        <vertAlign val="subscript"/>
        <sz val="11"/>
        <color rgb="FF808080"/>
        <rFont val="Arial Narrow"/>
        <family val="2"/>
        <charset val="1"/>
      </rPr>
      <t>2</t>
    </r>
    <r>
      <rPr>
        <b/>
        <sz val="11"/>
        <color rgb="FF808080"/>
        <rFont val="Arial Narrow"/>
        <family val="2"/>
        <charset val="1"/>
      </rPr>
      <t>eq</t>
    </r>
  </si>
  <si>
    <t>ALCANCE 2</t>
  </si>
  <si>
    <t>Electricidad</t>
  </si>
  <si>
    <t>ALCANCE 3</t>
  </si>
  <si>
    <t>ALCANCE 1+2+3</t>
  </si>
  <si>
    <r>
      <rPr>
        <b/>
        <sz val="11"/>
        <color rgb="FFFFFFFF"/>
        <rFont val="Arial Narrow"/>
        <family val="2"/>
        <charset val="1"/>
      </rPr>
      <t>t CO</t>
    </r>
    <r>
      <rPr>
        <b/>
        <vertAlign val="subscript"/>
        <sz val="11"/>
        <color rgb="FFFFFFFF"/>
        <rFont val="Arial Narrow"/>
        <family val="2"/>
        <charset val="1"/>
      </rPr>
      <t>2</t>
    </r>
    <r>
      <rPr>
        <b/>
        <sz val="11"/>
        <color rgb="FFFFFFFF"/>
        <rFont val="Arial Narrow"/>
        <family val="2"/>
        <charset val="1"/>
      </rPr>
      <t>eq</t>
    </r>
  </si>
  <si>
    <t>* Se excluye el transporte a través de vehículos propulsados por electricidad que se incluye en alcance 2.</t>
  </si>
  <si>
    <r>
      <rPr>
        <b/>
        <sz val="10"/>
        <color rgb="FFFFFFFF"/>
        <rFont val="Arial Narrow"/>
        <family val="2"/>
        <charset val="1"/>
      </rPr>
      <t xml:space="preserve"> t CO</t>
    </r>
    <r>
      <rPr>
        <b/>
        <vertAlign val="subscript"/>
        <sz val="10"/>
        <color rgb="FFFFFFFF"/>
        <rFont val="Arial Narrow"/>
        <family val="2"/>
        <charset val="1"/>
      </rPr>
      <t>2</t>
    </r>
    <r>
      <rPr>
        <b/>
        <sz val="10"/>
        <color rgb="FFFFFFFF"/>
        <rFont val="Arial Narrow"/>
        <family val="2"/>
        <charset val="1"/>
      </rPr>
      <t>eq /</t>
    </r>
  </si>
  <si>
    <t>año</t>
  </si>
  <si>
    <t xml:space="preserve">AÑO DE
 CÁLCULO:    </t>
  </si>
  <si>
    <r>
      <rPr>
        <b/>
        <sz val="10"/>
        <color rgb="FFFFFFFF"/>
        <rFont val="Arial Narrow"/>
        <family val="2"/>
        <charset val="1"/>
      </rPr>
      <t>t CO</t>
    </r>
    <r>
      <rPr>
        <b/>
        <vertAlign val="subscript"/>
        <sz val="10"/>
        <color rgb="FFFFFFFF"/>
        <rFont val="Arial Narrow"/>
        <family val="2"/>
        <charset val="1"/>
      </rPr>
      <t>2</t>
    </r>
    <r>
      <rPr>
        <b/>
        <sz val="10"/>
        <color rgb="FFFFFFFF"/>
        <rFont val="Arial Narrow"/>
        <family val="2"/>
        <charset val="1"/>
      </rPr>
      <t>eq /</t>
    </r>
  </si>
  <si>
    <t>AÑO 1:</t>
  </si>
  <si>
    <t>AÑO 2:</t>
  </si>
  <si>
    <t>AÑO 3:</t>
  </si>
  <si>
    <r>
      <rPr>
        <sz val="11"/>
        <color rgb="FF44546A"/>
        <rFont val="Arial Narrow"/>
        <family val="2"/>
        <charset val="1"/>
      </rPr>
      <t>En esta se podrán registrar de forma</t>
    </r>
    <r>
      <rPr>
        <b/>
        <sz val="11"/>
        <color rgb="FF44546A"/>
        <rFont val="Arial Narrow"/>
        <family val="2"/>
        <charset val="1"/>
      </rPr>
      <t xml:space="preserve"> voluntaria</t>
    </r>
    <r>
      <rPr>
        <sz val="11"/>
        <color rgb="FF44546A"/>
        <rFont val="Arial Narrow"/>
        <family val="2"/>
        <charset val="1"/>
      </rPr>
      <t xml:space="preserve"> los </t>
    </r>
    <r>
      <rPr>
        <b/>
        <sz val="11"/>
        <color rgb="FF44546A"/>
        <rFont val="Arial Narrow"/>
        <family val="2"/>
        <charset val="1"/>
      </rPr>
      <t xml:space="preserve">cálculos </t>
    </r>
    <r>
      <rPr>
        <sz val="11"/>
        <color rgb="FF44546A"/>
        <rFont val="Arial Narrow"/>
        <family val="2"/>
        <charset val="1"/>
      </rPr>
      <t xml:space="preserve">necesarios para obtener los </t>
    </r>
    <r>
      <rPr>
        <b/>
        <sz val="11"/>
        <color rgb="FF44546A"/>
        <rFont val="Arial Narrow"/>
        <family val="2"/>
        <charset val="1"/>
      </rPr>
      <t>datos de consumo</t>
    </r>
    <r>
      <rPr>
        <sz val="11"/>
        <color rgb="FF44546A"/>
        <rFont val="Arial Narrow"/>
        <family val="2"/>
        <charset val="1"/>
      </rPr>
      <t xml:space="preserve">. </t>
    </r>
  </si>
  <si>
    <r>
      <rPr>
        <sz val="11"/>
        <color rgb="FF44546A"/>
        <rFont val="Arial Narrow"/>
        <family val="2"/>
        <charset val="1"/>
      </rPr>
      <t xml:space="preserve"> - </t>
    </r>
    <r>
      <rPr>
        <u/>
        <sz val="11"/>
        <color rgb="FF44546A"/>
        <rFont val="Arial Narrow"/>
        <family val="2"/>
        <charset val="1"/>
      </rPr>
      <t>Combustibles fósiles de equipos fijos</t>
    </r>
    <r>
      <rPr>
        <sz val="11"/>
        <color rgb="FF44546A"/>
        <rFont val="Arial Narrow"/>
        <family val="2"/>
        <charset val="1"/>
      </rPr>
      <t>: datos de consumo de combustibles desglosados según facturas y/o lecturas de contadores</t>
    </r>
  </si>
  <si>
    <r>
      <rPr>
        <sz val="11"/>
        <color rgb="FF44546A"/>
        <rFont val="Arial Narrow"/>
        <family val="2"/>
        <charset val="1"/>
      </rPr>
      <t xml:space="preserve"> - </t>
    </r>
    <r>
      <rPr>
        <u/>
        <sz val="11"/>
        <color rgb="FF44546A"/>
        <rFont val="Arial Narrow"/>
        <family val="2"/>
        <charset val="1"/>
      </rPr>
      <t>Combustibles fósiles de vehículos</t>
    </r>
    <r>
      <rPr>
        <sz val="11"/>
        <color rgb="FF44546A"/>
        <rFont val="Arial Narrow"/>
        <family val="2"/>
        <charset val="1"/>
      </rPr>
      <t>: datos de consumo de combustibles o de distancia recorrida desglosados según facturas y/o lecturas de contadores.</t>
    </r>
  </si>
  <si>
    <r>
      <rPr>
        <sz val="11"/>
        <color rgb="FF44546A"/>
        <rFont val="Arial Narrow"/>
        <family val="2"/>
        <charset val="1"/>
      </rPr>
      <t xml:space="preserve"> - </t>
    </r>
    <r>
      <rPr>
        <u/>
        <sz val="11"/>
        <color rgb="FF44546A"/>
        <rFont val="Arial Narrow"/>
        <family val="2"/>
        <charset val="1"/>
      </rPr>
      <t>Fugas de fluorados</t>
    </r>
    <r>
      <rPr>
        <sz val="11"/>
        <color rgb="FF44546A"/>
        <rFont val="Arial Narrow"/>
        <family val="2"/>
        <charset val="1"/>
      </rPr>
      <t>: datos de las hojas de registro de mantenimiento de los equipos de aire acondicionado o refrigeración.</t>
    </r>
  </si>
  <si>
    <r>
      <rPr>
        <sz val="11"/>
        <color rgb="FF44546A"/>
        <rFont val="Arial Narrow"/>
        <family val="2"/>
        <charset val="1"/>
      </rPr>
      <t xml:space="preserve"> - </t>
    </r>
    <r>
      <rPr>
        <u/>
        <sz val="11"/>
        <color rgb="FF44546A"/>
        <rFont val="Arial Narrow"/>
        <family val="2"/>
        <charset val="1"/>
      </rPr>
      <t>Electricidad</t>
    </r>
    <r>
      <rPr>
        <sz val="11"/>
        <color rgb="FF44546A"/>
        <rFont val="Arial Narrow"/>
        <family val="2"/>
        <charset val="1"/>
      </rPr>
      <t>: datos de las facturas de consumo de electricidad.</t>
    </r>
  </si>
  <si>
    <t>Se podrá adaptar esta tabla según sus necesidades</t>
  </si>
  <si>
    <t>Consumo_</t>
  </si>
  <si>
    <t>Enero</t>
  </si>
  <si>
    <t>Febrero</t>
  </si>
  <si>
    <t>Marzo</t>
  </si>
  <si>
    <t>Abril</t>
  </si>
  <si>
    <t>Mayo</t>
  </si>
  <si>
    <t>Junio</t>
  </si>
  <si>
    <t>Julio</t>
  </si>
  <si>
    <t>Agosto</t>
  </si>
  <si>
    <t>Septiembre</t>
  </si>
  <si>
    <t>Octubre</t>
  </si>
  <si>
    <t>Noviembre</t>
  </si>
  <si>
    <t>Diciembre</t>
  </si>
  <si>
    <t>TOTAL</t>
  </si>
  <si>
    <t>Versión</t>
  </si>
  <si>
    <t>Fecha de publicación en la web</t>
  </si>
  <si>
    <t>Revisiones</t>
  </si>
  <si>
    <t>Otras emisiones (Alcance 3)</t>
  </si>
  <si>
    <t>Datos de consumo</t>
  </si>
  <si>
    <t>Fluorados (equipos de aire acondicionado y refrigeración) (Alcance 1)</t>
  </si>
  <si>
    <t xml:space="preserve">Sede/ Edificio/ Obra </t>
  </si>
  <si>
    <t>Sede/Edificio/Obra</t>
  </si>
  <si>
    <t>Equipamiento y Maquinaria</t>
  </si>
  <si>
    <t>Maquinaria (1)</t>
  </si>
  <si>
    <t>(1) Completar en el caso que se utilice otra maquinaria no alcanzada en la hoja de Conbustibles Fósiles</t>
  </si>
  <si>
    <t>A. OTRA MAQUINARIA MATERIALES Y TRANSPORTE A OBRA</t>
  </si>
  <si>
    <t>Gas</t>
  </si>
  <si>
    <t>GWP 100 AR2</t>
  </si>
  <si>
    <t>CO2 neto</t>
  </si>
  <si>
    <t>CH4</t>
  </si>
  <si>
    <t>N20</t>
  </si>
  <si>
    <t>HFC 227ea</t>
  </si>
  <si>
    <t>HFC - 245fa</t>
  </si>
  <si>
    <t>HFC -365mcf</t>
  </si>
  <si>
    <t>SF6</t>
  </si>
  <si>
    <t>Emisiones Totales Alcance 3                                    (Kg CO2)</t>
  </si>
  <si>
    <t>KWh</t>
  </si>
  <si>
    <t>PCA</t>
  </si>
  <si>
    <t>Nombre del gas o de la mezcla</t>
  </si>
  <si>
    <t>Example of calculating material use emissions</t>
  </si>
  <si>
    <t>Company K reports its emissions from purchasing steel cans made from primary metals (to be filled with a product and sold). At a separate site, company K wishes to report the emissions from purchasing metals that are the product of a previous closed-loop recycling process (also to be filled with a product and sold).  For the procurement of cans that have been newly manufactured, it selects the ‘metal steel cans’ material type and selects the 'primary material production' conversion factor. For the procurement of cans that are made from second-generation metals that have already been recycled, it selects the ‘metal steel cans’ row and the 'closed-loop' conversion factor. The carbon benefits of procuring the second generation metals quickly becomes clear.</t>
  </si>
  <si>
    <t xml:space="preserve">The activity data for each site (tonnes of metal procured) are multiplied by the relevant conversion factor to produce company K's Scope 3 procured material emissions.    </t>
  </si>
  <si>
    <t>Primary material production</t>
  </si>
  <si>
    <t>Re-used</t>
  </si>
  <si>
    <t>Open-loop source</t>
  </si>
  <si>
    <t>Closed-loop source</t>
  </si>
  <si>
    <t>Activity</t>
  </si>
  <si>
    <t>Unit</t>
  </si>
  <si>
    <r>
      <t>kg CO</t>
    </r>
    <r>
      <rPr>
        <vertAlign val="subscript"/>
        <sz val="11"/>
        <color indexed="56"/>
        <rFont val="Calibri"/>
        <family val="2"/>
      </rPr>
      <t>2</t>
    </r>
    <r>
      <rPr>
        <sz val="11"/>
        <color indexed="56"/>
        <rFont val="Calibri"/>
        <family val="2"/>
      </rPr>
      <t>e</t>
    </r>
  </si>
  <si>
    <t>Construction</t>
  </si>
  <si>
    <t>Aggregates</t>
  </si>
  <si>
    <t>tonnes</t>
  </si>
  <si>
    <t>Average construction</t>
  </si>
  <si>
    <t/>
  </si>
  <si>
    <t>Asbestos</t>
  </si>
  <si>
    <t>Asphalt</t>
  </si>
  <si>
    <t>Bricks</t>
  </si>
  <si>
    <t>Concrete</t>
  </si>
  <si>
    <t>Insulation</t>
  </si>
  <si>
    <t>Metals</t>
  </si>
  <si>
    <t>Soils</t>
  </si>
  <si>
    <t>Mineral oil</t>
  </si>
  <si>
    <t>Plasterboard</t>
  </si>
  <si>
    <t>Tyres</t>
  </si>
  <si>
    <t>Wood</t>
  </si>
  <si>
    <t>Other</t>
  </si>
  <si>
    <t>Books</t>
  </si>
  <si>
    <t>Glass</t>
  </si>
  <si>
    <t>Clothing</t>
  </si>
  <si>
    <t>Food and drink</t>
  </si>
  <si>
    <t>Organic</t>
  </si>
  <si>
    <t>Compost derived from garden waste</t>
  </si>
  <si>
    <t>Compost derived from food and garden waste</t>
  </si>
  <si>
    <t>Electrical items</t>
  </si>
  <si>
    <t>WEEE - fridges and freezers</t>
  </si>
  <si>
    <t>WEEE - large</t>
  </si>
  <si>
    <t>WEEE - mixed</t>
  </si>
  <si>
    <t>WEEE - small</t>
  </si>
  <si>
    <t>Batteries</t>
  </si>
  <si>
    <t>Metal</t>
  </si>
  <si>
    <t>Metal: aluminium cans and foil (excl. forming)</t>
  </si>
  <si>
    <t>Metal: mixed cans</t>
  </si>
  <si>
    <t>Metal: scrap metal</t>
  </si>
  <si>
    <t>Metal: steel cans</t>
  </si>
  <si>
    <t>Plastic</t>
  </si>
  <si>
    <t>Plastics: average plastics</t>
  </si>
  <si>
    <t>Plastics: average plastic film</t>
  </si>
  <si>
    <t>Plastics: average plastic rigid</t>
  </si>
  <si>
    <t>Plastics: HDPE (incl. forming)</t>
  </si>
  <si>
    <t>Plastics: LDPE and LLDPE (incl. forming)</t>
  </si>
  <si>
    <t>Plastics: PET (incl. forming)</t>
  </si>
  <si>
    <t>Plastics: PP (incl. forming)</t>
  </si>
  <si>
    <t>Plastics: PS (incl. forming)</t>
  </si>
  <si>
    <t>Plastics: PVC (incl. forming)</t>
  </si>
  <si>
    <t>Paper</t>
  </si>
  <si>
    <t>Paper and board: board</t>
  </si>
  <si>
    <t>Paper and board: mixed</t>
  </si>
  <si>
    <t>Paper and board: paper</t>
  </si>
  <si>
    <t>FAQs</t>
  </si>
  <si>
    <t>Can I use these factor for my waste?</t>
  </si>
  <si>
    <r>
      <rPr>
        <sz val="11"/>
        <color indexed="56"/>
        <rFont val="Calibri"/>
        <family val="2"/>
      </rPr>
      <t>No, these factors are not appropriate. For specific end-of-life figures, please see the ‘</t>
    </r>
    <r>
      <rPr>
        <u/>
        <sz val="11"/>
        <color indexed="12"/>
        <rFont val="Calibri"/>
        <family val="2"/>
      </rPr>
      <t>Waste disposal</t>
    </r>
    <r>
      <rPr>
        <sz val="11"/>
        <color indexed="56"/>
        <rFont val="Calibri"/>
        <family val="2"/>
      </rPr>
      <t>’ tab.</t>
    </r>
  </si>
  <si>
    <t>For information about how the conversion factors have been derived, please refer to the 'Methodology paper' that accompanies the conversion factors.</t>
  </si>
  <si>
    <t>UK Government GHG Conversion Factors for Company Reporting</t>
  </si>
  <si>
    <t>BEN (BALANCE ENERGÉTICO NACIONAL) - Factor de emisión de CO2 del SIN</t>
  </si>
  <si>
    <r>
      <t>Kg CO</t>
    </r>
    <r>
      <rPr>
        <b/>
        <sz val="9"/>
        <color rgb="FF000000"/>
        <rFont val="Calibri"/>
        <family val="2"/>
      </rPr>
      <t>2</t>
    </r>
    <r>
      <rPr>
        <b/>
        <sz val="11"/>
        <color rgb="FF000000"/>
        <rFont val="Calibri"/>
        <family val="2"/>
      </rPr>
      <t>/ kWh</t>
    </r>
    <r>
      <rPr>
        <b/>
        <sz val="9"/>
        <color rgb="FF000000"/>
        <rFont val="Calibri"/>
        <family val="2"/>
      </rPr>
      <t xml:space="preserve"> </t>
    </r>
  </si>
  <si>
    <t>Nota: En caso de incluir en la tabla A. el combustible utilizado en desplazamientos de vehículos no completar la tabla B para no duplicar la información.</t>
  </si>
  <si>
    <t>Nota: las emisiones calculadas en este apartado se deben a fugas que han podido producirse durante años anteriores pero no han sido registradas hasta el año en que se realiza su recarga.En general estas emisiones pueden ser marginales. Analizar esto para la aplicación en la empresa.</t>
  </si>
  <si>
    <t>Escombros</t>
  </si>
  <si>
    <t>Peomedio cosntrucción</t>
  </si>
  <si>
    <t>Asfalto</t>
  </si>
  <si>
    <t>Ladrillos</t>
  </si>
  <si>
    <t>Hormigón</t>
  </si>
  <si>
    <t>Aislación</t>
  </si>
  <si>
    <t>Metales</t>
  </si>
  <si>
    <t>Aceite Mineral</t>
  </si>
  <si>
    <t>Placa de Yeso</t>
  </si>
  <si>
    <t>Neumáticos</t>
  </si>
  <si>
    <t>Vidrio</t>
  </si>
  <si>
    <t>Metal: latas y hojas de aluminio (exc. ​​Moldeado)</t>
  </si>
  <si>
    <t>Emisiones evitadas</t>
  </si>
  <si>
    <t>Conducción eficiente y mantenimiento de vehículos y maquinaria</t>
  </si>
  <si>
    <t>Medidas para la reducción de huella de carbono de proveedores</t>
  </si>
  <si>
    <t>Mejora de la eficiencia energéticas en oficinas y almacenes</t>
  </si>
  <si>
    <t>Empleo de vehículos eléctricos, híbridos, GLP, etc.</t>
  </si>
  <si>
    <t>Reutilización de residuos</t>
  </si>
  <si>
    <r>
      <t>Emisiones evitadas (t C</t>
    </r>
    <r>
      <rPr>
        <b/>
        <sz val="10"/>
        <color theme="0"/>
        <rFont val="Arial Narrow"/>
        <family val="2"/>
        <charset val="1"/>
      </rPr>
      <t>O</t>
    </r>
    <r>
      <rPr>
        <sz val="9"/>
        <color theme="0"/>
        <rFont val="Calibri"/>
        <family val="2"/>
      </rPr>
      <t>2</t>
    </r>
    <r>
      <rPr>
        <sz val="11"/>
        <color theme="0"/>
        <rFont val="Calibri"/>
        <family val="2"/>
        <charset val="1"/>
      </rPr>
      <t>e</t>
    </r>
    <r>
      <rPr>
        <sz val="11"/>
        <color theme="0"/>
        <rFont val="Calibri"/>
        <family val="2"/>
      </rPr>
      <t>)</t>
    </r>
  </si>
  <si>
    <t xml:space="preserve">Reutilización de materiales, evitando transporte i disposición de residuos </t>
  </si>
  <si>
    <r>
      <t>Neutralización de pH con CO</t>
    </r>
    <r>
      <rPr>
        <sz val="8"/>
        <rFont val="Arial Narrow"/>
        <family val="2"/>
      </rPr>
      <t>2</t>
    </r>
  </si>
  <si>
    <t>10.</t>
  </si>
  <si>
    <t>Km recorridos (1) (2) (3)</t>
  </si>
  <si>
    <t xml:space="preserve"> Dato a introducir </t>
  </si>
  <si>
    <t>(1) Dado que el factor de emisión para transporte está expresado en Kg/Ton.km, solamente se podrá agregar el dato cuando la cantidad del material se exprese en toneladas.</t>
  </si>
  <si>
    <t>(2) Camión de transporte general</t>
  </si>
  <si>
    <t>Factor de Emisión (Kg CO2 eq/ Unidad)) (2)</t>
  </si>
  <si>
    <t>Facturación</t>
  </si>
  <si>
    <t>A1</t>
  </si>
  <si>
    <t>A2</t>
  </si>
  <si>
    <t>A3</t>
  </si>
  <si>
    <t>A4</t>
  </si>
  <si>
    <t>A5</t>
  </si>
  <si>
    <t>Factor de Emisión                         (Kg CO2 eq/ t.km)</t>
  </si>
  <si>
    <t xml:space="preserve">(3) Para estimar los Km recorridos, dado que se debe multiplicar por t.km, se consideran los km recorridos por el camión cargado </t>
  </si>
  <si>
    <t>Factor de Emisión                                       (Kg CO2 eq/ t.km) (1)</t>
  </si>
  <si>
    <t>Km recorridos (1)(2)(3)</t>
  </si>
  <si>
    <t>Resultados</t>
  </si>
  <si>
    <t>Alcance 1</t>
  </si>
  <si>
    <t>Alcance 2</t>
  </si>
  <si>
    <t>Alcance 3</t>
  </si>
  <si>
    <t>Total</t>
  </si>
  <si>
    <t xml:space="preserve"> Empresas subcontratadas</t>
  </si>
  <si>
    <r>
      <t>Emisiones asociadas a servicios de  Kg CO</t>
    </r>
    <r>
      <rPr>
        <sz val="9"/>
        <color rgb="FFFFFFFF"/>
        <rFont val="Calibri"/>
        <family val="2"/>
        <charset val="1"/>
      </rPr>
      <t>2</t>
    </r>
    <r>
      <rPr>
        <b/>
        <sz val="10"/>
        <color rgb="FFFFFFFF"/>
        <rFont val="Arial Narrow"/>
        <family val="2"/>
        <charset val="1"/>
      </rPr>
      <t xml:space="preserve"> eq</t>
    </r>
  </si>
  <si>
    <t xml:space="preserve">A1. OTRA MAQUINARIA </t>
  </si>
  <si>
    <t>A2. MATERIIAL. Cálculo con Factores de emisión de referencias internacionales</t>
  </si>
  <si>
    <t>A3. MATERIAL. Cálculo con Factores de emisión obtenidos por la empresa</t>
  </si>
  <si>
    <t xml:space="preserve">1. INFORME FINAL: RESULTADOS </t>
  </si>
  <si>
    <t>2. INFORMACIÓN DE LA EMPRESA</t>
  </si>
  <si>
    <t>3. COMBUSTIBLES FÓSILES</t>
  </si>
  <si>
    <t>5. ELECTRICIDAD</t>
  </si>
  <si>
    <t>6. OTRAS EMISIONES: ALCANCE 3</t>
  </si>
  <si>
    <t xml:space="preserve">7. FACTORES DE EMISIÓN </t>
  </si>
  <si>
    <t>8. DATOS DE CONSUMO</t>
  </si>
  <si>
    <t>9. EMISIONES EVITADAS</t>
  </si>
  <si>
    <t>10. VERSIONES Y ACTUALIZACIONES</t>
  </si>
  <si>
    <t xml:space="preserve">4.FLUORADOS </t>
  </si>
  <si>
    <t>(1) Camión de transporte general</t>
  </si>
  <si>
    <t xml:space="preserve">(2) Para estimar los Km recorridos, dado que se debe multiplicar por t.km, se consideran los km recorridos por el camión cargado </t>
  </si>
  <si>
    <t xml:space="preserve">Km recorridos (1) (2) </t>
  </si>
  <si>
    <r>
      <t>EMISIONES TOTALES EVITADAS (t CO</t>
    </r>
    <r>
      <rPr>
        <b/>
        <vertAlign val="subscript"/>
        <sz val="10"/>
        <color rgb="FFFFFFFF"/>
        <rFont val="Arial Narrow"/>
        <family val="2"/>
        <charset val="1"/>
      </rPr>
      <t>2 eq</t>
    </r>
    <r>
      <rPr>
        <b/>
        <sz val="10"/>
        <color rgb="FFFFFFFF"/>
        <rFont val="Arial Narrow"/>
        <family val="2"/>
        <charset val="1"/>
      </rPr>
      <t xml:space="preserve">) </t>
    </r>
  </si>
  <si>
    <t>11. CRITERIOS PARA EL CÁLCULO</t>
  </si>
  <si>
    <t>Hoja</t>
  </si>
  <si>
    <t xml:space="preserve">Número </t>
  </si>
  <si>
    <t>Criterio desarrollado</t>
  </si>
  <si>
    <t>11.</t>
  </si>
  <si>
    <t>Criterios para el cálculo</t>
  </si>
  <si>
    <t>Poder Calorífico Inferior (Kcal/l)</t>
  </si>
  <si>
    <t>Fuel Oil intermedio</t>
  </si>
  <si>
    <t xml:space="preserve">RESULTADOS RELATIVOS </t>
  </si>
  <si>
    <t>Versiones y actualizaciones</t>
  </si>
  <si>
    <r>
      <t>EMISIONES 
TOTALES MAQUINARIA
(kg CO</t>
    </r>
    <r>
      <rPr>
        <b/>
        <vertAlign val="subscript"/>
        <sz val="10"/>
        <color rgb="FFFFFFFF"/>
        <rFont val="Arial Narrow"/>
        <family val="2"/>
        <charset val="1"/>
      </rPr>
      <t>2 eq</t>
    </r>
    <r>
      <rPr>
        <b/>
        <sz val="10"/>
        <color rgb="FFFFFFFF"/>
        <rFont val="Arial Narrow"/>
        <family val="2"/>
        <charset val="1"/>
      </rPr>
      <t xml:space="preserve">) </t>
    </r>
  </si>
  <si>
    <r>
      <t>EMISIONES 
PARCIALES  MATERIALES
(kg CO</t>
    </r>
    <r>
      <rPr>
        <b/>
        <vertAlign val="subscript"/>
        <sz val="10"/>
        <color rgb="FFFFFFFF"/>
        <rFont val="Arial Narrow"/>
        <family val="2"/>
        <charset val="1"/>
      </rPr>
      <t>2 eq</t>
    </r>
    <r>
      <rPr>
        <b/>
        <sz val="10"/>
        <color rgb="FFFFFFFF"/>
        <rFont val="Arial Narrow"/>
        <family val="2"/>
        <charset val="1"/>
      </rPr>
      <t xml:space="preserve">) </t>
    </r>
  </si>
  <si>
    <r>
      <t>EMISIONES 
PARCIALES MATERIALES
(kg CO</t>
    </r>
    <r>
      <rPr>
        <b/>
        <vertAlign val="subscript"/>
        <sz val="10"/>
        <color rgb="FFFFFFFF"/>
        <rFont val="Arial Narrow"/>
        <family val="2"/>
        <charset val="1"/>
      </rPr>
      <t>2 eq</t>
    </r>
    <r>
      <rPr>
        <b/>
        <sz val="10"/>
        <color rgb="FFFFFFFF"/>
        <rFont val="Arial Narrow"/>
        <family val="2"/>
        <charset val="1"/>
      </rPr>
      <t xml:space="preserve">) </t>
    </r>
  </si>
  <si>
    <r>
      <t>EMISIONES 
TOTALES SUBCONTRATOS
(kg CO</t>
    </r>
    <r>
      <rPr>
        <b/>
        <vertAlign val="subscript"/>
        <sz val="10"/>
        <color rgb="FFFFFFFF"/>
        <rFont val="Arial Narrow"/>
        <family val="2"/>
        <charset val="1"/>
      </rPr>
      <t>2</t>
    </r>
    <r>
      <rPr>
        <b/>
        <sz val="10"/>
        <color rgb="FFFFFFFF"/>
        <rFont val="Arial Narrow"/>
        <family val="2"/>
        <charset val="1"/>
      </rPr>
      <t xml:space="preserve"> eq )</t>
    </r>
  </si>
  <si>
    <r>
      <t>EMISIONES 
TOTALES TRANSPORTE RESIDUOS Y MATERIALES SOBRANTES
(kg CO</t>
    </r>
    <r>
      <rPr>
        <b/>
        <vertAlign val="subscript"/>
        <sz val="10"/>
        <color rgb="FFFFFFFF"/>
        <rFont val="Arial Narrow"/>
        <family val="2"/>
        <charset val="1"/>
      </rPr>
      <t>2 eq</t>
    </r>
    <r>
      <rPr>
        <b/>
        <sz val="10"/>
        <color rgb="FFFFFFFF"/>
        <rFont val="Arial Narrow"/>
        <family val="2"/>
        <charset val="1"/>
      </rPr>
      <t xml:space="preserve">) </t>
    </r>
  </si>
  <si>
    <r>
      <t>EMISIONES 
TOTALES DESPLAZAMIENTO PERSONAL POR VIAJES DE NEGOCIO
(kg CO</t>
    </r>
    <r>
      <rPr>
        <b/>
        <vertAlign val="subscript"/>
        <sz val="10"/>
        <color rgb="FFFFFFFF"/>
        <rFont val="Arial Narrow"/>
        <family val="2"/>
        <charset val="1"/>
      </rPr>
      <t>2 eq</t>
    </r>
    <r>
      <rPr>
        <b/>
        <sz val="10"/>
        <color rgb="FFFFFFFF"/>
        <rFont val="Arial Narrow"/>
        <family val="2"/>
        <charset val="1"/>
      </rPr>
      <t xml:space="preserve">)   </t>
    </r>
  </si>
  <si>
    <t>m2</t>
  </si>
  <si>
    <t>Acción</t>
  </si>
  <si>
    <t>Primera Revisión</t>
  </si>
  <si>
    <t>GLP</t>
  </si>
  <si>
    <t>Poder Calorífico Inferior (Kcal/Kg)</t>
  </si>
  <si>
    <t>TJ/Kg</t>
  </si>
  <si>
    <t>Supergas</t>
  </si>
  <si>
    <r>
      <t xml:space="preserve">(1) </t>
    </r>
    <r>
      <rPr>
        <b/>
        <sz val="10"/>
        <color rgb="FF003366"/>
        <rFont val="Arial Narrow"/>
        <family val="2"/>
        <charset val="1"/>
      </rPr>
      <t xml:space="preserve">Potenciales de Calentamiento Atmosférico </t>
    </r>
    <r>
      <rPr>
        <sz val="10"/>
        <color rgb="FF003366"/>
        <rFont val="Arial Narrow"/>
        <family val="2"/>
        <charset val="1"/>
      </rPr>
      <t>que se indican en el Segundo</t>
    </r>
    <r>
      <rPr>
        <i/>
        <sz val="10"/>
        <color rgb="FF003366"/>
        <rFont val="Arial Narrow"/>
        <family val="2"/>
        <charset val="1"/>
      </rPr>
      <t xml:space="preserve"> Informe de Evaluación del IPCC</t>
    </r>
    <r>
      <rPr>
        <sz val="10"/>
        <color rgb="FF003366"/>
        <rFont val="Arial Narrow"/>
        <family val="2"/>
        <charset val="1"/>
      </rPr>
      <t xml:space="preserve"> (Reglamento 517/2014).</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</si>
</sst>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0"/>
    <numFmt numFmtId="165" formatCode="_-* #,##0.00_-;\-* #,##0.00_-;_-* \-??_-;_-@_-"/>
    <numFmt numFmtId="166" formatCode="_-* #,##0_-;\-* #,##0_-;_-* \-??_-;_-@_-"/>
    <numFmt numFmtId="167" formatCode="0.000"/>
    <numFmt numFmtId="168" formatCode="0.0"/>
    <numFmt numFmtId="169" formatCode="0.0_)"/>
    <numFmt numFmtId="170" formatCode="#,##0.0000"/>
    <numFmt numFmtId="171" formatCode="#,##0.000"/>
    <numFmt numFmtId="172" formatCode="0.00\ %"/>
    <numFmt numFmtId="173" formatCode="??0.0?"/>
  </numFmts>
  <fonts count="112" x14ac:knownFonts="1">
    <font>
      <sz val="11"/>
      <color rgb="FF000000"/>
      <name val="Calibri"/>
      <family val="2"/>
      <charset val="1"/>
    </font>
    <font>
      <b/>
      <sz val="12"/>
      <name val="Arial Narrow"/>
      <family val="2"/>
      <charset val="1"/>
    </font>
    <font>
      <sz val="11"/>
      <color rgb="FF000000"/>
      <name val="Arial Narrow"/>
      <family val="2"/>
      <charset val="1"/>
    </font>
    <font>
      <b/>
      <sz val="16"/>
      <color rgb="FFFFFFFF"/>
      <name val="Arial Narrow"/>
      <family val="2"/>
      <charset val="1"/>
    </font>
    <font>
      <b/>
      <sz val="20"/>
      <color rgb="FFFFFFFF"/>
      <name val="Arial Narrow"/>
      <family val="2"/>
      <charset val="1"/>
    </font>
    <font>
      <b/>
      <sz val="18"/>
      <color rgb="FF000000"/>
      <name val="Arial Narrow"/>
      <family val="2"/>
      <charset val="1"/>
    </font>
    <font>
      <b/>
      <sz val="14"/>
      <color rgb="FFFFFFFF"/>
      <name val="Arial Narrow"/>
      <family val="2"/>
      <charset val="1"/>
    </font>
    <font>
      <sz val="12"/>
      <color rgb="FF44546A"/>
      <name val="Arial Narrow"/>
      <family val="2"/>
      <charset val="1"/>
    </font>
    <font>
      <sz val="14"/>
      <color rgb="FF000000"/>
      <name val="Arial Narrow"/>
      <family val="2"/>
      <charset val="1"/>
    </font>
    <font>
      <b/>
      <sz val="14"/>
      <color rgb="FF0066CC"/>
      <name val="Arial Narrow"/>
      <family val="2"/>
      <charset val="1"/>
    </font>
    <font>
      <u/>
      <sz val="11"/>
      <color rgb="FF0000FF"/>
      <name val="Calibri"/>
      <family val="2"/>
      <charset val="1"/>
    </font>
    <font>
      <b/>
      <sz val="14"/>
      <color rgb="FF000000"/>
      <name val="Arial Narrow"/>
      <family val="2"/>
      <charset val="1"/>
    </font>
    <font>
      <sz val="11"/>
      <color rgb="FF0066CC"/>
      <name val="Arial Narrow"/>
      <family val="2"/>
      <charset val="1"/>
    </font>
    <font>
      <b/>
      <sz val="11"/>
      <color rgb="FF000000"/>
      <name val="Arial Narrow"/>
      <family val="2"/>
      <charset val="1"/>
    </font>
    <font>
      <sz val="12"/>
      <color rgb="FF2E75B6"/>
      <name val="Arial Narrow"/>
      <family val="2"/>
      <charset val="1"/>
    </font>
    <font>
      <b/>
      <sz val="12"/>
      <color rgb="FF808080"/>
      <name val="Arial Narrow"/>
      <family val="2"/>
      <charset val="1"/>
    </font>
    <font>
      <sz val="11"/>
      <color rgb="FF808080"/>
      <name val="Arial Narrow"/>
      <family val="2"/>
      <charset val="1"/>
    </font>
    <font>
      <sz val="11"/>
      <name val="Arial Narrow"/>
      <family val="2"/>
      <charset val="1"/>
    </font>
    <font>
      <b/>
      <sz val="11"/>
      <color rgb="FF808080"/>
      <name val="Arial Narrow"/>
      <family val="2"/>
      <charset val="1"/>
    </font>
    <font>
      <sz val="10"/>
      <color rgb="FF000000"/>
      <name val="Arial Narrow"/>
      <family val="2"/>
      <charset val="1"/>
    </font>
    <font>
      <b/>
      <sz val="11"/>
      <color rgb="FFFFFFFF"/>
      <name val="Arial Narrow"/>
      <family val="2"/>
      <charset val="1"/>
    </font>
    <font>
      <sz val="11"/>
      <color rgb="FF44546A"/>
      <name val="Arial Narrow"/>
      <family val="2"/>
      <charset val="1"/>
    </font>
    <font>
      <vertAlign val="subscript"/>
      <sz val="11"/>
      <color rgb="FF000000"/>
      <name val="Arial Narrow"/>
      <family val="2"/>
      <charset val="1"/>
    </font>
    <font>
      <b/>
      <sz val="10"/>
      <color rgb="FF808080"/>
      <name val="Calibri"/>
      <family val="2"/>
      <charset val="1"/>
    </font>
    <font>
      <b/>
      <sz val="12"/>
      <color rgb="FFFFFFFF"/>
      <name val="Arial Narrow"/>
      <family val="2"/>
      <charset val="1"/>
    </font>
    <font>
      <b/>
      <sz val="10"/>
      <color rgb="FFFFFFFF"/>
      <name val="Arial Narrow"/>
      <family val="2"/>
      <charset val="1"/>
    </font>
    <font>
      <b/>
      <sz val="14"/>
      <name val="Arial Narrow"/>
      <family val="2"/>
      <charset val="1"/>
    </font>
    <font>
      <b/>
      <sz val="16"/>
      <name val="Arial Narrow"/>
      <family val="2"/>
      <charset val="1"/>
    </font>
    <font>
      <b/>
      <vertAlign val="subscript"/>
      <sz val="14"/>
      <color rgb="FF000000"/>
      <name val="Arial Narrow"/>
      <family val="2"/>
      <charset val="1"/>
    </font>
    <font>
      <i/>
      <sz val="11"/>
      <color rgb="FF003366"/>
      <name val="Arial Narrow"/>
      <family val="2"/>
      <charset val="1"/>
    </font>
    <font>
      <sz val="11"/>
      <color rgb="FF003366"/>
      <name val="Arial Narrow"/>
      <family val="2"/>
      <charset val="1"/>
    </font>
    <font>
      <b/>
      <sz val="11"/>
      <name val="Arial Narrow"/>
      <family val="2"/>
      <charset val="1"/>
    </font>
    <font>
      <sz val="10"/>
      <name val="Arial Narrow"/>
      <family val="2"/>
      <charset val="1"/>
    </font>
    <font>
      <sz val="11"/>
      <color rgb="FFFF0000"/>
      <name val="Calibri"/>
      <family val="2"/>
      <charset val="1"/>
    </font>
    <font>
      <b/>
      <vertAlign val="superscript"/>
      <sz val="11"/>
      <color rgb="FFFFFFFF"/>
      <name val="Arial Narrow"/>
      <family val="2"/>
      <charset val="1"/>
    </font>
    <font>
      <b/>
      <sz val="12"/>
      <color rgb="FF0066CC"/>
      <name val="Arial Narrow"/>
      <family val="2"/>
      <charset val="1"/>
    </font>
    <font>
      <sz val="12"/>
      <color rgb="FF808080"/>
      <name val="Arial Narrow"/>
      <family val="2"/>
      <charset val="1"/>
    </font>
    <font>
      <sz val="12"/>
      <color rgb="FF003366"/>
      <name val="Arial Narrow"/>
      <family val="2"/>
      <charset val="1"/>
    </font>
    <font>
      <sz val="10"/>
      <color rgb="FF808080"/>
      <name val="Arial Narrow"/>
      <family val="2"/>
      <charset val="1"/>
    </font>
    <font>
      <sz val="12"/>
      <color rgb="FF0066CC"/>
      <name val="Arial Narrow"/>
      <family val="2"/>
      <charset val="1"/>
    </font>
    <font>
      <sz val="10"/>
      <color rgb="FF44546A"/>
      <name val="Arial Narrow"/>
      <family val="2"/>
      <charset val="1"/>
    </font>
    <font>
      <b/>
      <sz val="11"/>
      <color rgb="FFFF0000"/>
      <name val="Arial Narrow"/>
      <family val="2"/>
      <charset val="1"/>
    </font>
    <font>
      <b/>
      <sz val="11"/>
      <color rgb="FF0000FF"/>
      <name val="Arial Narrow"/>
      <family val="2"/>
      <charset val="1"/>
    </font>
    <font>
      <b/>
      <vertAlign val="superscript"/>
      <sz val="10"/>
      <color rgb="FFFFFFFF"/>
      <name val="Arial Narrow"/>
      <family val="2"/>
      <charset val="1"/>
    </font>
    <font>
      <b/>
      <vertAlign val="subscript"/>
      <sz val="10"/>
      <color rgb="FFFFFFFF"/>
      <name val="Arial Narrow"/>
      <family val="2"/>
      <charset val="1"/>
    </font>
    <font>
      <b/>
      <sz val="9"/>
      <color rgb="FFFFFFFF"/>
      <name val="Arial Narrow"/>
      <family val="2"/>
      <charset val="1"/>
    </font>
    <font>
      <b/>
      <vertAlign val="subscript"/>
      <sz val="9"/>
      <color rgb="FFFFFFFF"/>
      <name val="Arial Narrow"/>
      <family val="2"/>
      <charset val="1"/>
    </font>
    <font>
      <sz val="10"/>
      <color rgb="FF003366"/>
      <name val="Arial Narrow"/>
      <family val="2"/>
      <charset val="1"/>
    </font>
    <font>
      <b/>
      <sz val="11"/>
      <color rgb="FF44546A"/>
      <name val="Arial Narrow"/>
      <family val="2"/>
      <charset val="1"/>
    </font>
    <font>
      <b/>
      <vertAlign val="subscript"/>
      <sz val="11"/>
      <color rgb="FFFFFFFF"/>
      <name val="Arial Narrow"/>
      <family val="2"/>
      <charset val="1"/>
    </font>
    <font>
      <b/>
      <sz val="10"/>
      <name val="Arial Narrow"/>
      <family val="2"/>
      <charset val="1"/>
    </font>
    <font>
      <b/>
      <sz val="10"/>
      <color rgb="FF44546A"/>
      <name val="Arial Narrow"/>
      <family val="2"/>
      <charset val="1"/>
    </font>
    <font>
      <b/>
      <sz val="10"/>
      <color rgb="FF0000FF"/>
      <name val="Arial Narrow"/>
      <family val="2"/>
      <charset val="1"/>
    </font>
    <font>
      <vertAlign val="superscript"/>
      <sz val="12"/>
      <color rgb="FF003366"/>
      <name val="Arial Narrow"/>
      <family val="2"/>
      <charset val="1"/>
    </font>
    <font>
      <i/>
      <sz val="11"/>
      <color rgb="FF000000"/>
      <name val="Arial Narrow"/>
      <family val="2"/>
      <charset val="1"/>
    </font>
    <font>
      <sz val="11"/>
      <color rgb="FFF60000"/>
      <name val="Arial Narrow"/>
      <family val="2"/>
      <charset val="1"/>
    </font>
    <font>
      <sz val="18"/>
      <color rgb="FF000000"/>
      <name val="Calibri"/>
      <family val="2"/>
      <charset val="1"/>
    </font>
    <font>
      <sz val="12"/>
      <name val="Arial Narrow"/>
      <family val="2"/>
      <charset val="1"/>
    </font>
    <font>
      <sz val="9"/>
      <color rgb="FFFFFFFF"/>
      <name val="Calibri"/>
      <family val="2"/>
      <charset val="1"/>
    </font>
    <font>
      <b/>
      <sz val="9"/>
      <name val="Arial Narrow"/>
      <family val="2"/>
      <charset val="1"/>
    </font>
    <font>
      <b/>
      <sz val="10"/>
      <color rgb="FF000000"/>
      <name val="Calibri"/>
      <family val="2"/>
      <charset val="1"/>
    </font>
    <font>
      <b/>
      <sz val="11"/>
      <color rgb="FF000000"/>
      <name val="Calibri"/>
      <family val="2"/>
      <charset val="1"/>
    </font>
    <font>
      <vertAlign val="subscript"/>
      <sz val="11"/>
      <color rgb="FF000000"/>
      <name val="Calibri"/>
      <family val="2"/>
      <charset val="1"/>
    </font>
    <font>
      <sz val="11"/>
      <name val="Calibri"/>
      <family val="2"/>
      <charset val="1"/>
    </font>
    <font>
      <sz val="8"/>
      <name val="Arial Narrow"/>
      <family val="2"/>
      <charset val="1"/>
    </font>
    <font>
      <sz val="12"/>
      <name val="Verdana"/>
      <family val="2"/>
      <charset val="1"/>
    </font>
    <font>
      <sz val="9"/>
      <color rgb="FFFF99CC"/>
      <name val="Verdana"/>
      <family val="2"/>
      <charset val="1"/>
    </font>
    <font>
      <b/>
      <sz val="10"/>
      <color rgb="FF808080"/>
      <name val="Arial Narrow"/>
      <family val="2"/>
      <charset val="1"/>
    </font>
    <font>
      <b/>
      <vertAlign val="superscript"/>
      <sz val="10"/>
      <color rgb="FF003366"/>
      <name val="Arial Narrow"/>
      <family val="2"/>
      <charset val="1"/>
    </font>
    <font>
      <b/>
      <sz val="10"/>
      <color rgb="FF003366"/>
      <name val="Arial Narrow"/>
      <family val="2"/>
      <charset val="1"/>
    </font>
    <font>
      <i/>
      <sz val="10"/>
      <color rgb="FF003366"/>
      <name val="Arial Narrow"/>
      <family val="2"/>
      <charset val="1"/>
    </font>
    <font>
      <sz val="9"/>
      <color rgb="FF000000"/>
      <name val="Calibri"/>
      <family val="2"/>
      <charset val="1"/>
    </font>
    <font>
      <b/>
      <vertAlign val="subscript"/>
      <sz val="11"/>
      <color rgb="FF808080"/>
      <name val="Arial Narrow"/>
      <family val="2"/>
      <charset val="1"/>
    </font>
    <font>
      <b/>
      <vertAlign val="subscript"/>
      <sz val="10"/>
      <color rgb="FF808080"/>
      <name val="Arial Narrow"/>
      <family val="2"/>
      <charset val="1"/>
    </font>
    <font>
      <sz val="10"/>
      <color rgb="FFCCFFFF"/>
      <name val="Arial Narrow"/>
      <family val="2"/>
      <charset val="1"/>
    </font>
    <font>
      <b/>
      <sz val="11"/>
      <color rgb="FFCCFFFF"/>
      <name val="Arial Narrow"/>
      <family val="2"/>
      <charset val="1"/>
    </font>
    <font>
      <sz val="9"/>
      <color rgb="FF44546A"/>
      <name val="Arial Narrow"/>
      <family val="2"/>
      <charset val="1"/>
    </font>
    <font>
      <sz val="10"/>
      <color rgb="FFFFFFFF"/>
      <name val="Arial Narrow"/>
      <family val="2"/>
      <charset val="1"/>
    </font>
    <font>
      <sz val="14"/>
      <color rgb="FF808080"/>
      <name val="Arial Narrow"/>
      <family val="2"/>
      <charset val="1"/>
    </font>
    <font>
      <b/>
      <sz val="10"/>
      <color rgb="FF99CC00"/>
      <name val="Arial Narrow"/>
      <family val="2"/>
      <charset val="1"/>
    </font>
    <font>
      <sz val="10"/>
      <color rgb="FF99CC00"/>
      <name val="Arial Narrow"/>
      <family val="2"/>
      <charset val="1"/>
    </font>
    <font>
      <b/>
      <sz val="14"/>
      <color rgb="FF808080"/>
      <name val="Arial Narrow"/>
      <family val="2"/>
      <charset val="1"/>
    </font>
    <font>
      <b/>
      <sz val="12"/>
      <color rgb="FF44546A"/>
      <name val="Arial Narrow"/>
      <family val="2"/>
      <charset val="1"/>
    </font>
    <font>
      <b/>
      <sz val="16"/>
      <color rgb="FFCCFFFF"/>
      <name val="Calibri"/>
      <family val="2"/>
      <charset val="1"/>
    </font>
    <font>
      <sz val="11"/>
      <color rgb="FFCCFFFF"/>
      <name val="Arial Narrow"/>
      <family val="2"/>
      <charset val="1"/>
    </font>
    <font>
      <b/>
      <sz val="14"/>
      <color rgb="FFCCFFFF"/>
      <name val="Arial Narrow"/>
      <family val="2"/>
      <charset val="1"/>
    </font>
    <font>
      <u/>
      <sz val="11"/>
      <color rgb="FF44546A"/>
      <name val="Arial Narrow"/>
      <family val="2"/>
      <charset val="1"/>
    </font>
    <font>
      <i/>
      <sz val="9"/>
      <color rgb="FF44546A"/>
      <name val="Arial Narrow"/>
      <family val="2"/>
      <charset val="1"/>
    </font>
    <font>
      <b/>
      <sz val="11"/>
      <color rgb="FF0066CC"/>
      <name val="Arial Narrow"/>
      <family val="2"/>
      <charset val="1"/>
    </font>
    <font>
      <sz val="11"/>
      <color rgb="FF000000"/>
      <name val="Calibri"/>
      <family val="2"/>
      <charset val="1"/>
    </font>
    <font>
      <sz val="12"/>
      <color theme="1"/>
      <name val="Calibri"/>
      <family val="2"/>
      <scheme val="minor"/>
    </font>
    <font>
      <b/>
      <sz val="11"/>
      <color theme="1"/>
      <name val="Arial"/>
      <family val="2"/>
    </font>
    <font>
      <b/>
      <sz val="12"/>
      <color theme="1"/>
      <name val="Calibri"/>
      <family val="2"/>
      <scheme val="minor"/>
    </font>
    <font>
      <b/>
      <u/>
      <sz val="12"/>
      <color rgb="FF053D5F"/>
      <name val="Calibri"/>
      <family val="2"/>
      <scheme val="minor"/>
    </font>
    <font>
      <sz val="11"/>
      <color rgb="FF053D5F"/>
      <name val="Calibri"/>
      <family val="2"/>
      <scheme val="minor"/>
    </font>
    <font>
      <sz val="11"/>
      <color rgb="FF002060"/>
      <name val="Calibri"/>
      <family val="2"/>
      <scheme val="minor"/>
    </font>
    <font>
      <vertAlign val="subscript"/>
      <sz val="11"/>
      <color indexed="56"/>
      <name val="Calibri"/>
      <family val="2"/>
    </font>
    <font>
      <sz val="11"/>
      <color indexed="56"/>
      <name val="Calibri"/>
      <family val="2"/>
    </font>
    <font>
      <b/>
      <sz val="11"/>
      <color rgb="FF053D5F"/>
      <name val="Calibri"/>
      <family val="2"/>
      <scheme val="minor"/>
    </font>
    <font>
      <u/>
      <sz val="11"/>
      <color indexed="12"/>
      <name val="Calibri"/>
      <family val="2"/>
    </font>
    <font>
      <u/>
      <sz val="11"/>
      <color rgb="FF002060"/>
      <name val="Calibri"/>
      <family val="2"/>
    </font>
    <font>
      <b/>
      <i/>
      <sz val="11"/>
      <color theme="4" tint="-0.499984740745262"/>
      <name val="Calibri"/>
      <family val="2"/>
      <scheme val="minor"/>
    </font>
    <font>
      <b/>
      <sz val="8"/>
      <name val="Tahoma"/>
      <family val="2"/>
    </font>
    <font>
      <b/>
      <sz val="11"/>
      <color rgb="FF000000"/>
      <name val="Calibri"/>
      <family val="2"/>
    </font>
    <font>
      <b/>
      <sz val="9"/>
      <color rgb="FF000000"/>
      <name val="Calibri"/>
      <family val="2"/>
    </font>
    <font>
      <sz val="10"/>
      <color rgb="FF000000"/>
      <name val="Arial Unicode MS"/>
      <family val="2"/>
    </font>
    <font>
      <b/>
      <sz val="10"/>
      <color theme="0"/>
      <name val="Arial Narrow"/>
      <family val="2"/>
      <charset val="1"/>
    </font>
    <font>
      <sz val="9"/>
      <color theme="0"/>
      <name val="Calibri"/>
      <family val="2"/>
    </font>
    <font>
      <sz val="11"/>
      <color theme="0"/>
      <name val="Calibri"/>
      <family val="2"/>
      <charset val="1"/>
    </font>
    <font>
      <sz val="11"/>
      <color theme="0"/>
      <name val="Calibri"/>
      <family val="2"/>
    </font>
    <font>
      <sz val="8"/>
      <name val="Arial Narrow"/>
      <family val="2"/>
    </font>
    <font>
      <sz val="9"/>
      <color rgb="FF000000"/>
      <name val="Arial Narrow"/>
      <family val="2"/>
      <charset val="1"/>
    </font>
  </fonts>
  <fills count="31">
    <fill>
      <patternFill patternType="none"/>
    </fill>
    <fill>
      <patternFill patternType="gray125"/>
    </fill>
    <fill>
      <patternFill patternType="solid">
        <fgColor rgb="FFFFFFFF"/>
        <bgColor rgb="FFF2F2F2"/>
      </patternFill>
    </fill>
    <fill>
      <patternFill patternType="solid">
        <fgColor rgb="FF0066CC"/>
        <bgColor rgb="FF2E75B6"/>
      </patternFill>
    </fill>
    <fill>
      <patternFill patternType="solid">
        <fgColor rgb="FFC0C0C0"/>
        <bgColor rgb="FFBDD7EE"/>
      </patternFill>
    </fill>
    <fill>
      <patternFill patternType="solid">
        <fgColor rgb="FFFFCC99"/>
        <bgColor rgb="FFF4B183"/>
      </patternFill>
    </fill>
    <fill>
      <patternFill patternType="solid">
        <fgColor rgb="FFA9D18E"/>
        <bgColor rgb="FFC5E0B4"/>
      </patternFill>
    </fill>
    <fill>
      <patternFill patternType="solid">
        <fgColor rgb="FF99CCFF"/>
        <bgColor rgb="FFBDD7EE"/>
      </patternFill>
    </fill>
    <fill>
      <patternFill patternType="solid">
        <fgColor rgb="FFCCCCFF"/>
        <bgColor rgb="FFBDD7EE"/>
      </patternFill>
    </fill>
    <fill>
      <patternFill patternType="solid">
        <fgColor rgb="FF808080"/>
        <bgColor rgb="FF8B8B8B"/>
      </patternFill>
    </fill>
    <fill>
      <patternFill patternType="solid">
        <fgColor rgb="FF969696"/>
        <bgColor rgb="FF8B8B8B"/>
      </patternFill>
    </fill>
    <fill>
      <patternFill patternType="solid">
        <fgColor rgb="FFFFFF00"/>
        <bgColor rgb="FFFFFF99"/>
      </patternFill>
    </fill>
    <fill>
      <patternFill patternType="solid">
        <fgColor rgb="FFD9D9D9"/>
        <bgColor rgb="FFBDD7EE"/>
      </patternFill>
    </fill>
    <fill>
      <patternFill patternType="solid">
        <fgColor rgb="FFF2F2F2"/>
        <bgColor rgb="FFE2F0D9"/>
      </patternFill>
    </fill>
    <fill>
      <patternFill patternType="solid">
        <fgColor rgb="FFFFFF99"/>
        <bgColor rgb="FFFFF2CC"/>
      </patternFill>
    </fill>
    <fill>
      <patternFill patternType="solid">
        <fgColor rgb="FFCCFFCC"/>
        <bgColor rgb="FFCCFFFF"/>
      </patternFill>
    </fill>
    <fill>
      <patternFill patternType="solid">
        <fgColor rgb="FFFFF2CC"/>
        <bgColor rgb="FFF2F2F2"/>
      </patternFill>
    </fill>
    <fill>
      <patternFill patternType="solid">
        <fgColor theme="0"/>
        <bgColor indexed="64"/>
      </patternFill>
    </fill>
    <fill>
      <patternFill patternType="solid">
        <fgColor theme="0"/>
        <bgColor rgb="FFF2F2F2"/>
      </patternFill>
    </fill>
    <fill>
      <patternFill patternType="solid">
        <fgColor theme="0"/>
        <bgColor rgb="FFC5E0B4"/>
      </patternFill>
    </fill>
    <fill>
      <patternFill patternType="solid">
        <fgColor theme="0"/>
        <bgColor rgb="FF8B8B8B"/>
      </patternFill>
    </fill>
    <fill>
      <patternFill patternType="solid">
        <fgColor theme="4" tint="0.59999389629810485"/>
        <bgColor indexed="64"/>
      </patternFill>
    </fill>
    <fill>
      <patternFill patternType="solid">
        <fgColor theme="0"/>
        <bgColor rgb="FF2E75B6"/>
      </patternFill>
    </fill>
    <fill>
      <patternFill patternType="solid">
        <fgColor rgb="FFD9D9D9"/>
        <bgColor indexed="64"/>
      </patternFill>
    </fill>
    <fill>
      <patternFill patternType="lightGray">
        <bgColor theme="0"/>
      </patternFill>
    </fill>
    <fill>
      <patternFill patternType="solid">
        <fgColor theme="0" tint="-0.14999847407452621"/>
        <bgColor rgb="FFF2F2F2"/>
      </patternFill>
    </fill>
    <fill>
      <patternFill patternType="solid">
        <fgColor theme="0" tint="-0.14999847407452621"/>
        <bgColor indexed="64"/>
      </patternFill>
    </fill>
    <fill>
      <patternFill patternType="solid">
        <fgColor theme="9" tint="0.59999389629810485"/>
        <bgColor rgb="FFF2F2F2"/>
      </patternFill>
    </fill>
    <fill>
      <patternFill patternType="solid">
        <fgColor theme="0"/>
        <bgColor rgb="FFBDD7EE"/>
      </patternFill>
    </fill>
    <fill>
      <patternFill patternType="solid">
        <fgColor theme="0"/>
        <bgColor rgb="FFF4B183"/>
      </patternFill>
    </fill>
    <fill>
      <patternFill patternType="solid">
        <fgColor theme="6" tint="0.39997558519241921"/>
        <bgColor rgb="FFC5E0B4"/>
      </patternFill>
    </fill>
  </fills>
  <borders count="60">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mediumDashed">
        <color rgb="FF0066CC"/>
      </left>
      <right style="mediumDashed">
        <color rgb="FF0066CC"/>
      </right>
      <top style="mediumDashed">
        <color rgb="FF0066CC"/>
      </top>
      <bottom style="mediumDashed">
        <color rgb="FF0066CC"/>
      </bottom>
      <diagonal/>
    </border>
    <border>
      <left style="thin">
        <color rgb="FFFFFFFF"/>
      </left>
      <right/>
      <top/>
      <bottom/>
      <diagonal/>
    </border>
    <border>
      <left/>
      <right style="thin">
        <color rgb="FF808080"/>
      </right>
      <top/>
      <bottom style="thin">
        <color rgb="FF808080"/>
      </bottom>
      <diagonal/>
    </border>
    <border>
      <left style="thin">
        <color rgb="FF808080"/>
      </left>
      <right style="thin">
        <color rgb="FF808080"/>
      </right>
      <top style="thin">
        <color rgb="FFFFFFFF"/>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right style="thin">
        <color rgb="FFFFFFFF"/>
      </right>
      <top style="thin">
        <color rgb="FF808080"/>
      </top>
      <bottom style="thin">
        <color rgb="FF808080"/>
      </bottom>
      <diagonal/>
    </border>
    <border>
      <left style="thin">
        <color rgb="FFFFFFFF"/>
      </left>
      <right/>
      <top style="thin">
        <color rgb="FFFFFFFF"/>
      </top>
      <bottom/>
      <diagonal/>
    </border>
    <border>
      <left style="thin">
        <color rgb="FFFFFFFF"/>
      </left>
      <right/>
      <top style="thin">
        <color rgb="FFFFFFFF"/>
      </top>
      <bottom style="thin">
        <color rgb="FFFFFFFF"/>
      </bottom>
      <diagonal/>
    </border>
    <border>
      <left style="thin">
        <color rgb="FF808080"/>
      </left>
      <right style="thin">
        <color rgb="FF808080"/>
      </right>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rgb="FF5F5F5F"/>
      </left>
      <right style="thin">
        <color rgb="FF5F5F5F"/>
      </right>
      <top style="thin">
        <color rgb="FF5F5F5F"/>
      </top>
      <bottom style="thin">
        <color rgb="FFFFFFFF"/>
      </bottom>
      <diagonal/>
    </border>
    <border>
      <left style="thin">
        <color rgb="FF5F5F5F"/>
      </left>
      <right style="thin">
        <color rgb="FFFFFFFF"/>
      </right>
      <top/>
      <bottom/>
      <diagonal/>
    </border>
    <border>
      <left style="thin">
        <color rgb="FFFFFFFF"/>
      </left>
      <right style="thin">
        <color rgb="FF5F5F5F"/>
      </right>
      <top/>
      <bottom/>
      <diagonal/>
    </border>
    <border>
      <left style="thin">
        <color auto="1"/>
      </left>
      <right style="thin">
        <color auto="1"/>
      </right>
      <top style="thin">
        <color auto="1"/>
      </top>
      <bottom style="thin">
        <color auto="1"/>
      </bottom>
      <diagonal/>
    </border>
    <border>
      <left/>
      <right/>
      <top style="thin">
        <color rgb="FFFFFFFF"/>
      </top>
      <bottom/>
      <diagonal/>
    </border>
    <border>
      <left style="thin">
        <color rgb="FF808080"/>
      </left>
      <right/>
      <top/>
      <bottom/>
      <diagonal/>
    </border>
    <border>
      <left style="thin">
        <color rgb="FF808080"/>
      </left>
      <right/>
      <top/>
      <bottom style="thin">
        <color rgb="FFFFFFFF"/>
      </bottom>
      <diagonal/>
    </border>
    <border>
      <left/>
      <right/>
      <top/>
      <bottom style="thin">
        <color rgb="FFFFFFFF"/>
      </bottom>
      <diagonal/>
    </border>
    <border>
      <left style="thin">
        <color rgb="FF808080"/>
      </left>
      <right/>
      <top style="thin">
        <color rgb="FFFFFFFF"/>
      </top>
      <bottom style="thin">
        <color rgb="FFFFFFFF"/>
      </bottom>
      <diagonal/>
    </border>
    <border>
      <left style="thick">
        <color rgb="FFFFFFFF"/>
      </left>
      <right style="thin">
        <color rgb="FFFFFFFF"/>
      </right>
      <top style="thin">
        <color rgb="FFFFFFFF"/>
      </top>
      <bottom style="thin">
        <color rgb="FFFFFFFF"/>
      </bottom>
      <diagonal/>
    </border>
    <border>
      <left style="thin">
        <color rgb="FFFFFFFF"/>
      </left>
      <right/>
      <top/>
      <bottom style="thin">
        <color auto="1"/>
      </bottom>
      <diagonal/>
    </border>
    <border>
      <left/>
      <right style="thin">
        <color rgb="FF5F5F5F"/>
      </right>
      <top/>
      <bottom/>
      <diagonal/>
    </border>
    <border>
      <left style="thin">
        <color rgb="FF808080"/>
      </left>
      <right style="thin">
        <color rgb="FFFFFFFF"/>
      </right>
      <top style="thin">
        <color rgb="FFFFFFFF"/>
      </top>
      <bottom/>
      <diagonal/>
    </border>
    <border>
      <left style="thick">
        <color rgb="FFFFFFFF"/>
      </left>
      <right style="thin">
        <color rgb="FFFFFFFF"/>
      </right>
      <top style="thin">
        <color rgb="FFFFFFFF"/>
      </top>
      <bottom style="thin">
        <color auto="1"/>
      </bottom>
      <diagonal/>
    </border>
    <border>
      <left style="thin">
        <color rgb="FFFFFFFF"/>
      </left>
      <right style="thin">
        <color rgb="FFFFFFFF"/>
      </right>
      <top style="thin">
        <color rgb="FFFFFFFF"/>
      </top>
      <bottom style="thin">
        <color auto="1"/>
      </bottom>
      <diagonal/>
    </border>
    <border>
      <left/>
      <right style="thin">
        <color auto="1"/>
      </right>
      <top/>
      <bottom style="thin">
        <color rgb="FFFFFFFF"/>
      </bottom>
      <diagonal/>
    </border>
    <border>
      <left style="thin">
        <color rgb="FF44546A"/>
      </left>
      <right style="thin">
        <color rgb="FF44546A"/>
      </right>
      <top style="thin">
        <color rgb="FF44546A"/>
      </top>
      <bottom style="thin">
        <color rgb="FF44546A"/>
      </bottom>
      <diagonal/>
    </border>
    <border>
      <left style="thin">
        <color rgb="FFFFFFFF"/>
      </left>
      <right style="thin">
        <color rgb="FFFFFFFF"/>
      </right>
      <top style="thin">
        <color rgb="FFFFFFFF"/>
      </top>
      <bottom style="thin">
        <color rgb="FF808080"/>
      </bottom>
      <diagonal/>
    </border>
    <border>
      <left/>
      <right style="thin">
        <color rgb="FFFFFFFF"/>
      </right>
      <top style="thin">
        <color rgb="FFFFFFFF"/>
      </top>
      <bottom style="thin">
        <color rgb="FFFFFFFF"/>
      </bottom>
      <diagonal/>
    </border>
    <border>
      <left/>
      <right style="thin">
        <color rgb="FFFFFFFF"/>
      </right>
      <top/>
      <bottom/>
      <diagonal/>
    </border>
    <border>
      <left/>
      <right style="thin">
        <color auto="1"/>
      </right>
      <top/>
      <bottom/>
      <diagonal/>
    </border>
    <border>
      <left style="thin">
        <color auto="1"/>
      </left>
      <right/>
      <top style="thin">
        <color auto="1"/>
      </top>
      <bottom style="thin">
        <color auto="1"/>
      </bottom>
      <diagonal/>
    </border>
    <border>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FFFFFF"/>
      </left>
      <right style="thin">
        <color rgb="FF808080"/>
      </right>
      <top style="thin">
        <color rgb="FF808080"/>
      </top>
      <bottom style="thin">
        <color rgb="FF808080"/>
      </bottom>
      <diagonal/>
    </border>
    <border>
      <left style="thin">
        <color rgb="FF969696"/>
      </left>
      <right/>
      <top style="thin">
        <color rgb="FF969696"/>
      </top>
      <bottom/>
      <diagonal/>
    </border>
    <border>
      <left/>
      <right/>
      <top style="thin">
        <color rgb="FF969696"/>
      </top>
      <bottom/>
      <diagonal/>
    </border>
    <border>
      <left/>
      <right style="thin">
        <color rgb="FF969696"/>
      </right>
      <top style="thin">
        <color rgb="FF969696"/>
      </top>
      <bottom/>
      <diagonal/>
    </border>
    <border>
      <left style="thin">
        <color rgb="FF969696"/>
      </left>
      <right/>
      <top/>
      <bottom/>
      <diagonal/>
    </border>
    <border>
      <left/>
      <right style="thin">
        <color rgb="FF969696"/>
      </right>
      <top/>
      <bottom/>
      <diagonal/>
    </border>
    <border>
      <left/>
      <right style="thin">
        <color rgb="FFC0C0C0"/>
      </right>
      <top/>
      <bottom/>
      <diagonal/>
    </border>
    <border>
      <left style="thin">
        <color rgb="FF808080"/>
      </left>
      <right/>
      <top style="thin">
        <color rgb="FFFFFFFF"/>
      </top>
      <bottom style="thin">
        <color rgb="FF808080"/>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rgb="FF053D5F"/>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auto="1"/>
      </left>
      <right style="thin">
        <color auto="1"/>
      </right>
      <top style="thin">
        <color auto="1"/>
      </top>
      <bottom/>
      <diagonal/>
    </border>
    <border>
      <left style="thin">
        <color rgb="FF053D5F"/>
      </left>
      <right/>
      <top style="thin">
        <color rgb="FF053D5F"/>
      </top>
      <bottom/>
      <diagonal/>
    </border>
    <border>
      <left style="thin">
        <color rgb="FFFFFFFF"/>
      </left>
      <right/>
      <top style="thin">
        <color rgb="FFFFFFFF"/>
      </top>
      <bottom style="thin">
        <color auto="1"/>
      </bottom>
      <diagonal/>
    </border>
    <border>
      <left/>
      <right style="thin">
        <color rgb="FFFFFFFF"/>
      </right>
      <top style="thin">
        <color rgb="FFFFFFFF"/>
      </top>
      <bottom style="thin">
        <color auto="1"/>
      </bottom>
      <diagonal/>
    </border>
    <border>
      <left style="thin">
        <color rgb="FFFFFFFF"/>
      </left>
      <right style="thin">
        <color rgb="FFFFFFFF"/>
      </right>
      <top/>
      <bottom/>
      <diagonal/>
    </border>
  </borders>
  <cellStyleXfs count="4">
    <xf numFmtId="0" fontId="0" fillId="0" borderId="0"/>
    <xf numFmtId="165" fontId="89" fillId="0" borderId="0" applyBorder="0" applyProtection="0"/>
    <xf numFmtId="0" fontId="10" fillId="0" borderId="0" applyBorder="0" applyProtection="0"/>
    <xf numFmtId="0" fontId="90" fillId="0" borderId="0"/>
  </cellStyleXfs>
  <cellXfs count="509">
    <xf numFmtId="0" fontId="0" fillId="0" borderId="0" xfId="0"/>
    <xf numFmtId="1" fontId="2" fillId="5" borderId="8" xfId="0" applyNumberFormat="1" applyFont="1" applyFill="1" applyBorder="1" applyAlignment="1" applyProtection="1">
      <alignment horizontal="center" vertical="center"/>
    </xf>
    <xf numFmtId="1" fontId="2" fillId="5" borderId="5" xfId="0" applyNumberFormat="1" applyFont="1" applyFill="1" applyBorder="1" applyAlignment="1" applyProtection="1">
      <alignment horizontal="center" vertical="center"/>
    </xf>
    <xf numFmtId="3" fontId="67" fillId="2" borderId="0" xfId="0" applyNumberFormat="1" applyFont="1" applyFill="1" applyBorder="1" applyAlignment="1" applyProtection="1">
      <alignment vertical="center"/>
    </xf>
    <xf numFmtId="164" fontId="25" fillId="10" borderId="0" xfId="0" applyNumberFormat="1" applyFont="1" applyFill="1" applyBorder="1" applyAlignment="1" applyProtection="1">
      <alignment horizontal="left" vertical="center"/>
    </xf>
    <xf numFmtId="49" fontId="25" fillId="10" borderId="0" xfId="0" applyNumberFormat="1" applyFont="1" applyFill="1" applyBorder="1" applyAlignment="1" applyProtection="1">
      <alignment horizontal="left" vertical="center"/>
    </xf>
    <xf numFmtId="0" fontId="0" fillId="2" borderId="0" xfId="0" applyFill="1" applyProtection="1">
      <protection locked="0"/>
    </xf>
    <xf numFmtId="0" fontId="0" fillId="0" borderId="0" xfId="0" applyProtection="1">
      <protection locked="0"/>
    </xf>
    <xf numFmtId="0" fontId="32" fillId="2" borderId="0" xfId="0" applyFont="1" applyFill="1" applyBorder="1" applyAlignment="1" applyProtection="1">
      <alignment horizontal="right"/>
      <protection locked="0"/>
    </xf>
    <xf numFmtId="0" fontId="0" fillId="2" borderId="0" xfId="0" applyFill="1" applyBorder="1" applyProtection="1">
      <protection locked="0"/>
    </xf>
    <xf numFmtId="0" fontId="0" fillId="0" borderId="0" xfId="0" applyBorder="1" applyProtection="1">
      <protection locked="0"/>
    </xf>
    <xf numFmtId="0" fontId="31" fillId="2" borderId="0" xfId="0" applyFont="1" applyFill="1" applyBorder="1" applyAlignment="1" applyProtection="1">
      <alignment vertical="center" wrapText="1"/>
      <protection locked="0"/>
    </xf>
    <xf numFmtId="0" fontId="2" fillId="0" borderId="20" xfId="0" applyFont="1" applyBorder="1" applyAlignment="1" applyProtection="1">
      <alignment vertical="center"/>
      <protection locked="0"/>
    </xf>
    <xf numFmtId="166" fontId="19" fillId="5" borderId="20" xfId="1" applyNumberFormat="1" applyFont="1" applyFill="1" applyBorder="1" applyAlignment="1" applyProtection="1">
      <alignment horizontal="center" vertical="center"/>
      <protection locked="0"/>
    </xf>
    <xf numFmtId="0" fontId="32" fillId="11" borderId="20" xfId="0" applyFont="1" applyFill="1" applyBorder="1" applyAlignment="1" applyProtection="1">
      <alignment horizontal="center" vertical="center" wrapText="1"/>
      <protection locked="0"/>
    </xf>
    <xf numFmtId="0" fontId="19" fillId="2" borderId="0" xfId="0" applyFont="1" applyFill="1" applyBorder="1" applyProtection="1">
      <protection locked="0"/>
    </xf>
    <xf numFmtId="0" fontId="0" fillId="0" borderId="20" xfId="0" applyBorder="1" applyProtection="1">
      <protection locked="0"/>
    </xf>
    <xf numFmtId="0" fontId="17" fillId="2" borderId="0" xfId="0" applyFont="1" applyFill="1" applyBorder="1" applyAlignment="1" applyProtection="1">
      <alignment horizontal="right"/>
      <protection locked="0"/>
    </xf>
    <xf numFmtId="0" fontId="32" fillId="2" borderId="0" xfId="0" applyFont="1" applyFill="1" applyBorder="1" applyAlignment="1" applyProtection="1">
      <alignment horizontal="left"/>
      <protection locked="0"/>
    </xf>
    <xf numFmtId="0" fontId="47" fillId="2" borderId="0" xfId="0" applyFont="1" applyFill="1" applyBorder="1" applyAlignment="1" applyProtection="1">
      <alignment horizontal="left" vertical="center" wrapText="1" indent="1"/>
      <protection locked="0"/>
    </xf>
    <xf numFmtId="0" fontId="2" fillId="2" borderId="0" xfId="0" applyFont="1" applyFill="1" applyBorder="1" applyProtection="1">
      <protection locked="0"/>
    </xf>
    <xf numFmtId="0" fontId="48" fillId="2" borderId="0" xfId="0" applyFont="1" applyFill="1" applyBorder="1" applyAlignment="1" applyProtection="1">
      <alignment vertical="center" wrapText="1"/>
      <protection locked="0"/>
    </xf>
    <xf numFmtId="164" fontId="2" fillId="2" borderId="0" xfId="0" applyNumberFormat="1" applyFont="1" applyFill="1" applyBorder="1" applyAlignment="1" applyProtection="1">
      <alignment horizontal="center" vertical="center"/>
      <protection locked="0"/>
    </xf>
    <xf numFmtId="0" fontId="2" fillId="0" borderId="20" xfId="0" applyFont="1" applyBorder="1" applyProtection="1">
      <protection locked="0"/>
    </xf>
    <xf numFmtId="165" fontId="19" fillId="5" borderId="20" xfId="1" applyFont="1" applyFill="1" applyBorder="1" applyAlignment="1" applyProtection="1">
      <alignment horizontal="center" vertical="center"/>
      <protection locked="0"/>
    </xf>
    <xf numFmtId="0" fontId="52" fillId="2" borderId="0" xfId="0" applyFont="1" applyFill="1" applyBorder="1" applyAlignment="1" applyProtection="1">
      <alignment vertical="center" wrapText="1"/>
      <protection locked="0"/>
    </xf>
    <xf numFmtId="0" fontId="0" fillId="17" borderId="0" xfId="0" applyFill="1" applyProtection="1">
      <protection locked="0"/>
    </xf>
    <xf numFmtId="4" fontId="50" fillId="2" borderId="12" xfId="0" applyNumberFormat="1" applyFont="1" applyFill="1" applyBorder="1" applyAlignment="1" applyProtection="1">
      <alignment horizontal="right"/>
    </xf>
    <xf numFmtId="49" fontId="0" fillId="2" borderId="0" xfId="0" applyNumberFormat="1" applyFill="1" applyProtection="1">
      <protection locked="0"/>
    </xf>
    <xf numFmtId="0" fontId="18" fillId="2" borderId="0" xfId="0" applyFont="1" applyFill="1" applyBorder="1" applyAlignment="1" applyProtection="1">
      <alignment horizontal="right"/>
      <protection locked="0"/>
    </xf>
    <xf numFmtId="0" fontId="38" fillId="2" borderId="0" xfId="0" applyFont="1" applyFill="1" applyBorder="1" applyProtection="1">
      <protection locked="0"/>
    </xf>
    <xf numFmtId="0" fontId="18" fillId="2" borderId="0" xfId="0" applyFont="1" applyFill="1" applyBorder="1" applyAlignment="1" applyProtection="1">
      <alignment vertical="center" wrapText="1"/>
      <protection locked="0"/>
    </xf>
    <xf numFmtId="0" fontId="74" fillId="2" borderId="0" xfId="0" applyFont="1" applyFill="1" applyBorder="1" applyProtection="1">
      <protection locked="0"/>
    </xf>
    <xf numFmtId="170" fontId="75" fillId="2" borderId="0" xfId="0" applyNumberFormat="1" applyFont="1" applyFill="1" applyBorder="1" applyAlignment="1" applyProtection="1">
      <alignment vertical="center" wrapText="1"/>
      <protection locked="0"/>
    </xf>
    <xf numFmtId="0" fontId="67" fillId="2" borderId="0" xfId="0" applyFont="1" applyFill="1" applyBorder="1" applyAlignment="1" applyProtection="1">
      <alignment vertical="center" wrapText="1"/>
      <protection locked="0"/>
    </xf>
    <xf numFmtId="4" fontId="67" fillId="2" borderId="0" xfId="0" applyNumberFormat="1" applyFont="1" applyFill="1" applyBorder="1" applyAlignment="1" applyProtection="1">
      <alignment horizontal="right" vertical="center" wrapText="1"/>
      <protection locked="0"/>
    </xf>
    <xf numFmtId="0" fontId="75" fillId="2" borderId="0" xfId="0" applyFont="1" applyFill="1" applyBorder="1" applyAlignment="1" applyProtection="1">
      <alignment vertical="center" wrapText="1"/>
      <protection locked="0"/>
    </xf>
    <xf numFmtId="0" fontId="20" fillId="10" borderId="1" xfId="0" applyFont="1" applyFill="1" applyBorder="1" applyAlignment="1" applyProtection="1">
      <alignment vertical="center" wrapText="1"/>
      <protection locked="0"/>
    </xf>
    <xf numFmtId="0" fontId="20" fillId="2" borderId="0" xfId="0" applyFont="1" applyFill="1" applyBorder="1" applyAlignment="1" applyProtection="1">
      <alignment vertical="center" wrapText="1"/>
      <protection locked="0"/>
    </xf>
    <xf numFmtId="0" fontId="25" fillId="2" borderId="0" xfId="0" applyFont="1" applyFill="1" applyBorder="1" applyAlignment="1" applyProtection="1">
      <alignment horizontal="left" vertical="center" wrapText="1"/>
      <protection locked="0"/>
    </xf>
    <xf numFmtId="3" fontId="18" fillId="2" borderId="0" xfId="0" applyNumberFormat="1" applyFont="1" applyFill="1" applyBorder="1" applyAlignment="1" applyProtection="1">
      <alignment horizontal="center" vertical="center" wrapText="1"/>
      <protection locked="0"/>
    </xf>
    <xf numFmtId="4" fontId="18" fillId="2" borderId="0" xfId="0" applyNumberFormat="1" applyFont="1" applyFill="1" applyBorder="1" applyAlignment="1" applyProtection="1">
      <alignment horizontal="center" vertical="center" wrapText="1"/>
      <protection locked="0"/>
    </xf>
    <xf numFmtId="0" fontId="67" fillId="3" borderId="42" xfId="0" applyFont="1" applyFill="1" applyBorder="1" applyProtection="1">
      <protection locked="0"/>
    </xf>
    <xf numFmtId="0" fontId="67" fillId="3" borderId="43" xfId="0" applyFont="1" applyFill="1" applyBorder="1" applyProtection="1">
      <protection locked="0"/>
    </xf>
    <xf numFmtId="0" fontId="25" fillId="3" borderId="43" xfId="0" applyFont="1" applyFill="1" applyBorder="1" applyProtection="1">
      <protection locked="0"/>
    </xf>
    <xf numFmtId="0" fontId="25" fillId="3" borderId="44" xfId="0" applyFont="1" applyFill="1" applyBorder="1" applyProtection="1">
      <protection locked="0"/>
    </xf>
    <xf numFmtId="0" fontId="77" fillId="2" borderId="0" xfId="0" applyFont="1" applyFill="1" applyBorder="1" applyProtection="1">
      <protection locked="0"/>
    </xf>
    <xf numFmtId="0" fontId="6" fillId="3" borderId="45" xfId="0" applyFont="1" applyFill="1" applyBorder="1" applyAlignment="1" applyProtection="1">
      <alignment vertical="center" wrapText="1"/>
      <protection locked="0"/>
    </xf>
    <xf numFmtId="0" fontId="24" fillId="3" borderId="0" xfId="0" applyFont="1" applyFill="1" applyBorder="1" applyAlignment="1" applyProtection="1">
      <alignment horizontal="center" vertical="center" wrapText="1"/>
      <protection locked="0"/>
    </xf>
    <xf numFmtId="0" fontId="25" fillId="3" borderId="0" xfId="0" applyFont="1" applyFill="1" applyBorder="1" applyAlignment="1" applyProtection="1">
      <alignment horizontal="right" vertical="center"/>
      <protection locked="0"/>
    </xf>
    <xf numFmtId="0" fontId="25" fillId="3" borderId="46" xfId="0" applyFont="1" applyFill="1" applyBorder="1" applyAlignment="1" applyProtection="1">
      <alignment vertical="center"/>
      <protection locked="0"/>
    </xf>
    <xf numFmtId="4" fontId="78" fillId="3" borderId="0" xfId="0" applyNumberFormat="1" applyFont="1" applyFill="1" applyBorder="1" applyAlignment="1" applyProtection="1">
      <protection locked="0"/>
    </xf>
    <xf numFmtId="164" fontId="77" fillId="3" borderId="0" xfId="0" applyNumberFormat="1" applyFont="1" applyFill="1" applyBorder="1" applyAlignment="1" applyProtection="1">
      <alignment horizontal="right"/>
      <protection locked="0"/>
    </xf>
    <xf numFmtId="164" fontId="77" fillId="3" borderId="0" xfId="0" applyNumberFormat="1" applyFont="1" applyFill="1" applyBorder="1" applyAlignment="1" applyProtection="1">
      <protection locked="0"/>
    </xf>
    <xf numFmtId="0" fontId="25" fillId="3" borderId="46" xfId="0" applyFont="1" applyFill="1" applyBorder="1" applyAlignment="1" applyProtection="1">
      <alignment horizontal="right" vertical="center"/>
      <protection locked="0"/>
    </xf>
    <xf numFmtId="0" fontId="6" fillId="3" borderId="0" xfId="0" applyFont="1" applyFill="1" applyBorder="1" applyAlignment="1" applyProtection="1">
      <alignment horizontal="left" vertical="center" wrapText="1"/>
      <protection locked="0"/>
    </xf>
    <xf numFmtId="4" fontId="38" fillId="3" borderId="0" xfId="0" applyNumberFormat="1" applyFont="1" applyFill="1" applyBorder="1" applyAlignment="1" applyProtection="1">
      <protection locked="0"/>
    </xf>
    <xf numFmtId="0" fontId="79" fillId="3" borderId="0" xfId="0" applyFont="1" applyFill="1" applyBorder="1" applyAlignment="1" applyProtection="1">
      <alignment horizontal="right" vertical="center"/>
      <protection locked="0"/>
    </xf>
    <xf numFmtId="164" fontId="80" fillId="3" borderId="0" xfId="0" applyNumberFormat="1" applyFont="1" applyFill="1" applyBorder="1" applyAlignment="1" applyProtection="1">
      <protection locked="0"/>
    </xf>
    <xf numFmtId="0" fontId="79" fillId="3" borderId="46" xfId="0" applyFont="1" applyFill="1" applyBorder="1" applyAlignment="1" applyProtection="1">
      <alignment vertical="center"/>
      <protection locked="0"/>
    </xf>
    <xf numFmtId="0" fontId="6" fillId="3" borderId="47" xfId="0" applyFont="1" applyFill="1" applyBorder="1" applyAlignment="1" applyProtection="1">
      <alignment horizontal="left" vertical="center" wrapText="1"/>
      <protection locked="0"/>
    </xf>
    <xf numFmtId="0" fontId="67" fillId="10" borderId="42" xfId="0" applyFont="1" applyFill="1" applyBorder="1" applyProtection="1">
      <protection locked="0"/>
    </xf>
    <xf numFmtId="0" fontId="67" fillId="10" borderId="43" xfId="0" applyFont="1" applyFill="1" applyBorder="1" applyAlignment="1" applyProtection="1">
      <alignment horizontal="left"/>
      <protection locked="0"/>
    </xf>
    <xf numFmtId="4" fontId="67" fillId="10" borderId="43" xfId="0" applyNumberFormat="1" applyFont="1" applyFill="1" applyBorder="1" applyProtection="1">
      <protection locked="0"/>
    </xf>
    <xf numFmtId="0" fontId="67" fillId="10" borderId="43" xfId="0" applyFont="1" applyFill="1" applyBorder="1" applyAlignment="1" applyProtection="1">
      <alignment horizontal="right"/>
      <protection locked="0"/>
    </xf>
    <xf numFmtId="0" fontId="67" fillId="10" borderId="43" xfId="0" applyFont="1" applyFill="1" applyBorder="1" applyProtection="1">
      <protection locked="0"/>
    </xf>
    <xf numFmtId="0" fontId="67" fillId="10" borderId="44" xfId="0" applyFont="1" applyFill="1" applyBorder="1" applyProtection="1">
      <protection locked="0"/>
    </xf>
    <xf numFmtId="0" fontId="81" fillId="10" borderId="45" xfId="0" applyFont="1" applyFill="1" applyBorder="1" applyAlignment="1" applyProtection="1">
      <alignment vertical="center" wrapText="1"/>
      <protection locked="0"/>
    </xf>
    <xf numFmtId="0" fontId="24" fillId="10" borderId="0" xfId="0" applyFont="1" applyFill="1" applyBorder="1" applyAlignment="1" applyProtection="1">
      <alignment horizontal="left" wrapText="1"/>
      <protection locked="0"/>
    </xf>
    <xf numFmtId="0" fontId="25" fillId="10" borderId="0" xfId="0" applyFont="1" applyFill="1" applyBorder="1" applyAlignment="1" applyProtection="1">
      <alignment horizontal="right" vertical="center"/>
      <protection locked="0"/>
    </xf>
    <xf numFmtId="0" fontId="25" fillId="10" borderId="46" xfId="0" applyFont="1" applyFill="1" applyBorder="1" applyAlignment="1" applyProtection="1">
      <alignment vertical="center"/>
      <protection locked="0"/>
    </xf>
    <xf numFmtId="0" fontId="24" fillId="10" borderId="45" xfId="0" applyFont="1" applyFill="1" applyBorder="1" applyAlignment="1" applyProtection="1">
      <alignment wrapText="1"/>
      <protection locked="0"/>
    </xf>
    <xf numFmtId="4" fontId="78" fillId="10" borderId="0" xfId="0" applyNumberFormat="1" applyFont="1" applyFill="1" applyBorder="1" applyAlignment="1" applyProtection="1">
      <protection locked="0"/>
    </xf>
    <xf numFmtId="164" fontId="77" fillId="10" borderId="0" xfId="0" applyNumberFormat="1" applyFont="1" applyFill="1" applyBorder="1" applyAlignment="1" applyProtection="1">
      <alignment horizontal="right"/>
      <protection locked="0"/>
    </xf>
    <xf numFmtId="164" fontId="77" fillId="10" borderId="0" xfId="0" applyNumberFormat="1" applyFont="1" applyFill="1" applyBorder="1" applyAlignment="1" applyProtection="1">
      <alignment horizontal="left"/>
      <protection locked="0"/>
    </xf>
    <xf numFmtId="0" fontId="25" fillId="10" borderId="45" xfId="0" applyFont="1" applyFill="1" applyBorder="1" applyAlignment="1" applyProtection="1">
      <alignment horizontal="center" wrapText="1"/>
      <protection locked="0"/>
    </xf>
    <xf numFmtId="0" fontId="25" fillId="10" borderId="46" xfId="0" applyFont="1" applyFill="1" applyBorder="1" applyAlignment="1" applyProtection="1">
      <alignment horizontal="right" vertical="center"/>
      <protection locked="0"/>
    </xf>
    <xf numFmtId="0" fontId="6" fillId="10" borderId="45" xfId="0" applyFont="1" applyFill="1" applyBorder="1" applyAlignment="1" applyProtection="1">
      <alignment horizontal="center" vertical="center" wrapText="1"/>
      <protection locked="0"/>
    </xf>
    <xf numFmtId="0" fontId="6" fillId="10" borderId="0" xfId="0" applyFont="1" applyFill="1" applyBorder="1" applyAlignment="1" applyProtection="1">
      <alignment horizontal="left" vertical="center" wrapText="1"/>
      <protection locked="0"/>
    </xf>
    <xf numFmtId="4" fontId="38" fillId="10" borderId="0" xfId="0" applyNumberFormat="1" applyFont="1" applyFill="1" applyBorder="1" applyAlignment="1" applyProtection="1">
      <protection locked="0"/>
    </xf>
    <xf numFmtId="0" fontId="81" fillId="10" borderId="0" xfId="0" applyFont="1" applyFill="1" applyBorder="1" applyAlignment="1" applyProtection="1">
      <alignment horizontal="left" vertical="center" wrapText="1"/>
      <protection locked="0"/>
    </xf>
    <xf numFmtId="0" fontId="32" fillId="2" borderId="0" xfId="0" applyFont="1" applyFill="1" applyBorder="1" applyProtection="1">
      <protection locked="0"/>
    </xf>
    <xf numFmtId="0" fontId="82" fillId="2" borderId="0" xfId="0" applyFont="1" applyFill="1" applyBorder="1" applyProtection="1">
      <protection locked="0"/>
    </xf>
    <xf numFmtId="0" fontId="17" fillId="2" borderId="0" xfId="0" applyFont="1" applyFill="1" applyBorder="1" applyProtection="1">
      <protection locked="0"/>
    </xf>
    <xf numFmtId="172" fontId="83" fillId="2" borderId="0" xfId="0" applyNumberFormat="1" applyFont="1" applyFill="1" applyAlignment="1" applyProtection="1">
      <alignment vertical="center"/>
      <protection locked="0"/>
    </xf>
    <xf numFmtId="0" fontId="84" fillId="2" borderId="0" xfId="0" applyFont="1" applyFill="1" applyBorder="1" applyProtection="1">
      <protection locked="0"/>
    </xf>
    <xf numFmtId="0" fontId="63" fillId="2" borderId="0" xfId="0" applyFont="1" applyFill="1" applyProtection="1">
      <protection locked="0"/>
    </xf>
    <xf numFmtId="0" fontId="2" fillId="2" borderId="0" xfId="0" applyFont="1" applyFill="1" applyProtection="1">
      <protection locked="0"/>
    </xf>
    <xf numFmtId="0" fontId="2" fillId="5" borderId="1" xfId="0" applyFont="1" applyFill="1" applyBorder="1" applyAlignment="1" applyProtection="1">
      <alignment horizontal="center" vertical="center"/>
      <protection locked="0"/>
    </xf>
    <xf numFmtId="0" fontId="16" fillId="2" borderId="0" xfId="0" applyFont="1" applyFill="1" applyProtection="1">
      <protection locked="0"/>
    </xf>
    <xf numFmtId="0" fontId="2" fillId="2" borderId="20" xfId="0" applyFont="1" applyFill="1" applyBorder="1" applyProtection="1">
      <protection locked="0"/>
    </xf>
    <xf numFmtId="3" fontId="2" fillId="5" borderId="7" xfId="0" applyNumberFormat="1" applyFont="1" applyFill="1" applyBorder="1" applyAlignment="1" applyProtection="1">
      <alignment horizontal="right" vertical="center"/>
      <protection locked="0"/>
    </xf>
    <xf numFmtId="49" fontId="23" fillId="2" borderId="0" xfId="0" applyNumberFormat="1" applyFont="1" applyFill="1" applyBorder="1" applyAlignment="1" applyProtection="1">
      <alignment horizontal="left" vertical="center"/>
      <protection locked="0"/>
    </xf>
    <xf numFmtId="49" fontId="23" fillId="2" borderId="0" xfId="0" applyNumberFormat="1"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protection locked="0"/>
    </xf>
    <xf numFmtId="0" fontId="23"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31" fillId="2" borderId="0" xfId="0" applyFont="1" applyFill="1" applyBorder="1" applyAlignment="1" applyProtection="1">
      <alignment horizontal="left" vertical="center" wrapText="1" indent="1"/>
      <protection locked="0"/>
    </xf>
    <xf numFmtId="0" fontId="33" fillId="2" borderId="0" xfId="0" applyFont="1" applyFill="1" applyBorder="1" applyProtection="1">
      <protection locked="0"/>
    </xf>
    <xf numFmtId="3" fontId="32" fillId="5" borderId="12" xfId="0" applyNumberFormat="1" applyFont="1" applyFill="1" applyBorder="1" applyAlignment="1" applyProtection="1">
      <alignment horizontal="center" vertical="center"/>
      <protection locked="0"/>
    </xf>
    <xf numFmtId="49" fontId="32" fillId="5" borderId="12" xfId="0" applyNumberFormat="1" applyFont="1" applyFill="1" applyBorder="1" applyAlignment="1" applyProtection="1">
      <alignment horizontal="center" vertical="center"/>
      <protection locked="0"/>
    </xf>
    <xf numFmtId="0" fontId="0" fillId="2" borderId="0" xfId="0" applyFill="1" applyBorder="1" applyAlignment="1" applyProtection="1">
      <alignment horizontal="center"/>
      <protection locked="0"/>
    </xf>
    <xf numFmtId="3" fontId="0" fillId="2" borderId="0" xfId="0" applyNumberFormat="1" applyFill="1" applyBorder="1" applyProtection="1">
      <protection locked="0"/>
    </xf>
    <xf numFmtId="3" fontId="2" fillId="2" borderId="0" xfId="0" applyNumberFormat="1" applyFont="1" applyFill="1" applyBorder="1" applyAlignment="1" applyProtection="1">
      <alignment horizontal="center" vertical="center"/>
      <protection locked="0"/>
    </xf>
    <xf numFmtId="0" fontId="31" fillId="2" borderId="0" xfId="0" applyFont="1" applyFill="1" applyBorder="1" applyAlignment="1" applyProtection="1">
      <alignment horizontal="center" vertical="center" wrapText="1"/>
      <protection locked="0"/>
    </xf>
    <xf numFmtId="0" fontId="25" fillId="2" borderId="0" xfId="0" applyFont="1" applyFill="1" applyBorder="1" applyAlignment="1" applyProtection="1">
      <alignment horizontal="center" vertical="center" wrapText="1"/>
      <protection locked="0"/>
    </xf>
    <xf numFmtId="0" fontId="0" fillId="2" borderId="0" xfId="0" applyFill="1" applyAlignment="1" applyProtection="1">
      <alignment horizontal="left"/>
      <protection locked="0"/>
    </xf>
    <xf numFmtId="0" fontId="0" fillId="18" borderId="0" xfId="0" applyFill="1" applyProtection="1">
      <protection locked="0"/>
    </xf>
    <xf numFmtId="0" fontId="61" fillId="13" borderId="20" xfId="0" applyFont="1" applyFill="1" applyBorder="1" applyAlignment="1" applyProtection="1">
      <alignment wrapText="1"/>
      <protection locked="0"/>
    </xf>
    <xf numFmtId="0" fontId="40" fillId="2" borderId="0" xfId="0" applyFont="1" applyFill="1" applyBorder="1" applyAlignment="1" applyProtection="1">
      <alignment vertical="top" wrapText="1"/>
      <protection locked="0"/>
    </xf>
    <xf numFmtId="0" fontId="63" fillId="0" borderId="20" xfId="0" applyFont="1" applyBorder="1" applyAlignment="1" applyProtection="1">
      <alignment horizontal="center" vertical="center" wrapText="1"/>
      <protection locked="0"/>
    </xf>
    <xf numFmtId="3" fontId="19" fillId="5" borderId="20" xfId="1" applyNumberFormat="1" applyFont="1" applyFill="1" applyBorder="1" applyAlignment="1" applyProtection="1">
      <alignment horizontal="center" vertical="center"/>
      <protection locked="0"/>
    </xf>
    <xf numFmtId="49" fontId="32" fillId="2" borderId="38" xfId="0" applyNumberFormat="1" applyFont="1" applyFill="1" applyBorder="1" applyAlignment="1" applyProtection="1">
      <alignment horizontal="center" vertical="center" wrapText="1"/>
      <protection locked="0"/>
    </xf>
    <xf numFmtId="3" fontId="25" fillId="2" borderId="0" xfId="0" applyNumberFormat="1" applyFont="1" applyFill="1" applyBorder="1" applyAlignment="1" applyProtection="1">
      <alignment horizontal="right"/>
      <protection locked="0"/>
    </xf>
    <xf numFmtId="0" fontId="61" fillId="0" borderId="20" xfId="0" applyFont="1" applyBorder="1" applyAlignment="1" applyProtection="1">
      <alignment wrapText="1"/>
      <protection locked="0"/>
    </xf>
    <xf numFmtId="0" fontId="0" fillId="0" borderId="20" xfId="0" applyFont="1" applyBorder="1" applyAlignment="1" applyProtection="1">
      <alignment wrapText="1"/>
      <protection locked="0"/>
    </xf>
    <xf numFmtId="0" fontId="0" fillId="2" borderId="38" xfId="0" applyFont="1" applyFill="1" applyBorder="1" applyAlignment="1" applyProtection="1">
      <alignment vertical="center"/>
      <protection locked="0"/>
    </xf>
    <xf numFmtId="0" fontId="0" fillId="2" borderId="49" xfId="0" applyFont="1" applyFill="1" applyBorder="1" applyAlignment="1" applyProtection="1">
      <alignment vertical="center"/>
      <protection locked="0"/>
    </xf>
    <xf numFmtId="0" fontId="0" fillId="2" borderId="50" xfId="0" applyFont="1" applyFill="1" applyBorder="1" applyAlignment="1" applyProtection="1">
      <alignment vertical="center"/>
      <protection locked="0"/>
    </xf>
    <xf numFmtId="2" fontId="40" fillId="2" borderId="20" xfId="0" applyNumberFormat="1" applyFont="1" applyFill="1" applyBorder="1" applyAlignment="1" applyProtection="1">
      <alignment vertical="center" wrapText="1"/>
      <protection locked="0"/>
    </xf>
    <xf numFmtId="0" fontId="0" fillId="2" borderId="20" xfId="0" applyFill="1" applyBorder="1" applyProtection="1">
      <protection locked="0"/>
    </xf>
    <xf numFmtId="0" fontId="0" fillId="18" borderId="0" xfId="0" applyFill="1" applyBorder="1" applyProtection="1">
      <protection locked="0"/>
    </xf>
    <xf numFmtId="2" fontId="32" fillId="19" borderId="0" xfId="0" applyNumberFormat="1" applyFont="1" applyFill="1" applyBorder="1" applyAlignment="1" applyProtection="1">
      <alignment horizontal="center" vertical="center" wrapText="1"/>
      <protection locked="0"/>
    </xf>
    <xf numFmtId="0" fontId="61" fillId="17" borderId="20" xfId="0" applyFont="1" applyFill="1" applyBorder="1" applyAlignment="1" applyProtection="1">
      <alignment wrapText="1"/>
      <protection locked="0"/>
    </xf>
    <xf numFmtId="0" fontId="0" fillId="17" borderId="20" xfId="0" applyFont="1" applyFill="1" applyBorder="1" applyAlignment="1" applyProtection="1">
      <alignment wrapText="1"/>
      <protection locked="0"/>
    </xf>
    <xf numFmtId="0" fontId="21" fillId="2" borderId="0" xfId="0" applyFont="1" applyFill="1" applyProtection="1">
      <protection locked="0"/>
    </xf>
    <xf numFmtId="0" fontId="2" fillId="0" borderId="13" xfId="0" applyFont="1" applyBorder="1" applyAlignment="1" applyProtection="1">
      <protection locked="0"/>
    </xf>
    <xf numFmtId="0" fontId="0" fillId="26" borderId="0" xfId="0" applyFill="1" applyProtection="1">
      <protection locked="0"/>
    </xf>
    <xf numFmtId="0" fontId="0" fillId="26" borderId="20" xfId="0" applyFont="1" applyFill="1" applyBorder="1" applyAlignment="1" applyProtection="1">
      <alignment horizontal="center" wrapText="1"/>
      <protection locked="0"/>
    </xf>
    <xf numFmtId="0" fontId="0" fillId="26" borderId="20" xfId="0" applyFill="1" applyBorder="1" applyProtection="1">
      <protection locked="0"/>
    </xf>
    <xf numFmtId="0" fontId="0" fillId="26" borderId="20" xfId="0" applyFont="1" applyFill="1" applyBorder="1" applyAlignment="1" applyProtection="1">
      <alignment wrapText="1"/>
      <protection locked="0"/>
    </xf>
    <xf numFmtId="0" fontId="0" fillId="26" borderId="55" xfId="0" applyFill="1" applyBorder="1" applyProtection="1">
      <protection locked="0"/>
    </xf>
    <xf numFmtId="0" fontId="0" fillId="26" borderId="0" xfId="0" applyFill="1" applyBorder="1" applyProtection="1">
      <protection locked="0"/>
    </xf>
    <xf numFmtId="0" fontId="0" fillId="26" borderId="20" xfId="0" applyFill="1" applyBorder="1" applyAlignment="1" applyProtection="1">
      <alignment horizontal="center"/>
      <protection locked="0"/>
    </xf>
    <xf numFmtId="49" fontId="32" fillId="2" borderId="20" xfId="0" applyNumberFormat="1" applyFont="1" applyFill="1" applyBorder="1" applyAlignment="1" applyProtection="1">
      <alignment horizontal="left" vertical="center" wrapText="1"/>
      <protection locked="0"/>
    </xf>
    <xf numFmtId="166" fontId="19" fillId="5" borderId="20" xfId="1" applyNumberFormat="1" applyFont="1" applyFill="1" applyBorder="1" applyAlignment="1" applyProtection="1">
      <alignment horizontal="center"/>
      <protection locked="0"/>
    </xf>
    <xf numFmtId="0" fontId="32" fillId="18" borderId="0" xfId="0" applyFont="1" applyFill="1" applyBorder="1" applyAlignment="1" applyProtection="1">
      <alignment horizontal="right"/>
      <protection locked="0"/>
    </xf>
    <xf numFmtId="0" fontId="24" fillId="22" borderId="0" xfId="0" applyFont="1" applyFill="1" applyBorder="1" applyAlignment="1" applyProtection="1">
      <alignment vertical="center"/>
      <protection locked="0"/>
    </xf>
    <xf numFmtId="3" fontId="19" fillId="8" borderId="13" xfId="0" applyNumberFormat="1" applyFont="1" applyFill="1" applyBorder="1" applyAlignment="1" applyProtection="1">
      <alignment horizontal="center" vertical="center"/>
    </xf>
    <xf numFmtId="3" fontId="19" fillId="2" borderId="13" xfId="0" applyNumberFormat="1" applyFont="1" applyFill="1" applyBorder="1" applyAlignment="1" applyProtection="1">
      <alignment horizontal="center" vertical="center"/>
    </xf>
    <xf numFmtId="3" fontId="25" fillId="3" borderId="24" xfId="0" applyNumberFormat="1" applyFont="1" applyFill="1" applyBorder="1" applyAlignment="1" applyProtection="1">
      <alignment vertical="center"/>
    </xf>
    <xf numFmtId="3" fontId="25" fillId="3" borderId="35" xfId="0" applyNumberFormat="1" applyFont="1" applyFill="1" applyBorder="1" applyAlignment="1" applyProtection="1">
      <alignment horizontal="right"/>
    </xf>
    <xf numFmtId="0" fontId="95" fillId="26" borderId="54" xfId="0" applyFont="1" applyFill="1" applyBorder="1" applyProtection="1">
      <protection locked="0"/>
    </xf>
    <xf numFmtId="0" fontId="95" fillId="26" borderId="56" xfId="0" applyFont="1" applyFill="1" applyBorder="1" applyProtection="1">
      <protection locked="0"/>
    </xf>
    <xf numFmtId="0" fontId="105" fillId="26" borderId="20" xfId="0" applyFont="1" applyFill="1" applyBorder="1" applyAlignment="1" applyProtection="1">
      <alignment horizontal="left" vertical="center" wrapText="1"/>
      <protection locked="0"/>
    </xf>
    <xf numFmtId="0" fontId="95" fillId="17" borderId="0" xfId="0" applyFont="1" applyFill="1" applyProtection="1">
      <protection locked="0"/>
    </xf>
    <xf numFmtId="4" fontId="95" fillId="0" borderId="53" xfId="0" applyNumberFormat="1" applyFont="1" applyBorder="1" applyAlignment="1" applyProtection="1">
      <alignment horizontal="center"/>
      <protection locked="0"/>
    </xf>
    <xf numFmtId="0" fontId="95" fillId="0" borderId="53" xfId="0" applyFont="1" applyBorder="1" applyProtection="1">
      <protection locked="0"/>
    </xf>
    <xf numFmtId="4" fontId="95" fillId="23" borderId="53" xfId="0" applyNumberFormat="1" applyFont="1" applyFill="1" applyBorder="1" applyProtection="1">
      <protection locked="0"/>
    </xf>
    <xf numFmtId="0" fontId="95" fillId="23" borderId="53" xfId="0" applyFont="1" applyFill="1" applyBorder="1" applyProtection="1">
      <protection locked="0"/>
    </xf>
    <xf numFmtId="4" fontId="95" fillId="24" borderId="53" xfId="1" applyNumberFormat="1" applyFont="1" applyFill="1" applyBorder="1" applyAlignment="1" applyProtection="1">
      <alignment horizontal="center" vertical="center"/>
      <protection locked="0"/>
    </xf>
    <xf numFmtId="4" fontId="95" fillId="17" borderId="53" xfId="1" applyNumberFormat="1" applyFont="1" applyFill="1" applyBorder="1" applyAlignment="1" applyProtection="1">
      <alignment horizontal="center" vertical="center"/>
      <protection locked="0"/>
    </xf>
    <xf numFmtId="4" fontId="95" fillId="17" borderId="0" xfId="0" applyNumberFormat="1" applyFont="1" applyFill="1" applyProtection="1">
      <protection locked="0"/>
    </xf>
    <xf numFmtId="173" fontId="95" fillId="17" borderId="53" xfId="0" applyNumberFormat="1" applyFont="1" applyFill="1" applyBorder="1" applyAlignment="1" applyProtection="1">
      <alignment horizontal="center" vertical="center"/>
      <protection locked="0"/>
    </xf>
    <xf numFmtId="3" fontId="25" fillId="3" borderId="37" xfId="0" applyNumberFormat="1" applyFont="1" applyFill="1" applyBorder="1" applyAlignment="1" applyProtection="1">
      <alignment horizontal="center" vertical="center"/>
    </xf>
    <xf numFmtId="0" fontId="0" fillId="2" borderId="0" xfId="0" applyFill="1" applyProtection="1"/>
    <xf numFmtId="0" fontId="0" fillId="0" borderId="0" xfId="0" applyProtection="1"/>
    <xf numFmtId="0" fontId="0" fillId="2" borderId="0" xfId="0" applyFill="1" applyBorder="1" applyProtection="1"/>
    <xf numFmtId="0" fontId="2" fillId="2" borderId="0" xfId="0" applyFont="1" applyFill="1" applyBorder="1" applyProtection="1"/>
    <xf numFmtId="0" fontId="61" fillId="13" borderId="20" xfId="0" applyFont="1" applyFill="1" applyBorder="1" applyAlignment="1" applyProtection="1">
      <alignment wrapText="1"/>
    </xf>
    <xf numFmtId="0" fontId="61" fillId="0" borderId="20" xfId="0" applyFont="1" applyBorder="1" applyAlignment="1" applyProtection="1">
      <alignment wrapText="1"/>
    </xf>
    <xf numFmtId="0" fontId="0" fillId="0" borderId="20" xfId="0" applyFont="1" applyBorder="1" applyAlignment="1" applyProtection="1">
      <alignment wrapText="1"/>
    </xf>
    <xf numFmtId="0" fontId="40" fillId="2" borderId="0" xfId="0" applyFont="1" applyFill="1" applyBorder="1" applyAlignment="1" applyProtection="1">
      <alignment vertical="top" wrapText="1"/>
    </xf>
    <xf numFmtId="0" fontId="40" fillId="2" borderId="0" xfId="0" applyFont="1" applyFill="1" applyBorder="1" applyAlignment="1" applyProtection="1">
      <alignment vertical="center" wrapText="1"/>
    </xf>
    <xf numFmtId="0" fontId="61" fillId="2" borderId="0" xfId="0" applyFont="1" applyFill="1" applyBorder="1" applyProtection="1"/>
    <xf numFmtId="0" fontId="63" fillId="0" borderId="20" xfId="0" applyFont="1" applyBorder="1" applyAlignment="1" applyProtection="1">
      <alignment horizontal="center" vertical="center" wrapText="1"/>
    </xf>
    <xf numFmtId="0" fontId="0" fillId="0" borderId="20" xfId="0" applyFont="1" applyBorder="1" applyAlignment="1" applyProtection="1">
      <alignment horizontal="center" vertical="center"/>
    </xf>
    <xf numFmtId="2" fontId="40" fillId="2" borderId="20" xfId="0" applyNumberFormat="1" applyFont="1" applyFill="1" applyBorder="1" applyAlignment="1" applyProtection="1">
      <alignment vertical="center" wrapText="1"/>
    </xf>
    <xf numFmtId="0" fontId="0" fillId="0" borderId="20" xfId="0" applyFont="1" applyBorder="1" applyAlignment="1" applyProtection="1">
      <alignment vertical="center" wrapText="1"/>
    </xf>
    <xf numFmtId="3" fontId="65" fillId="14" borderId="20" xfId="0" applyNumberFormat="1" applyFont="1" applyFill="1" applyBorder="1" applyAlignment="1" applyProtection="1">
      <alignment horizontal="right" vertical="center"/>
    </xf>
    <xf numFmtId="11" fontId="40" fillId="2" borderId="20" xfId="0" applyNumberFormat="1" applyFont="1" applyFill="1" applyBorder="1" applyAlignment="1" applyProtection="1">
      <alignment vertical="center" wrapText="1"/>
    </xf>
    <xf numFmtId="169" fontId="66" fillId="2" borderId="0" xfId="0" applyNumberFormat="1" applyFont="1" applyFill="1" applyBorder="1" applyAlignment="1" applyProtection="1">
      <alignment vertical="center"/>
    </xf>
    <xf numFmtId="3" fontId="65" fillId="15" borderId="20" xfId="0" applyNumberFormat="1" applyFont="1" applyFill="1" applyBorder="1" applyAlignment="1" applyProtection="1">
      <alignment horizontal="right" vertical="center"/>
    </xf>
    <xf numFmtId="170" fontId="66" fillId="2" borderId="0" xfId="0" applyNumberFormat="1" applyFont="1" applyFill="1" applyBorder="1" applyAlignment="1" applyProtection="1">
      <alignment horizontal="center" vertical="center"/>
    </xf>
    <xf numFmtId="0" fontId="32" fillId="2" borderId="0" xfId="0" applyFont="1" applyFill="1" applyBorder="1" applyAlignment="1" applyProtection="1">
      <alignment horizontal="right"/>
    </xf>
    <xf numFmtId="0" fontId="2" fillId="2" borderId="0" xfId="0" applyFont="1" applyFill="1" applyBorder="1" applyAlignment="1" applyProtection="1">
      <alignment horizontal="left" vertical="center" indent="1"/>
    </xf>
    <xf numFmtId="0" fontId="24" fillId="3" borderId="0" xfId="0" applyFont="1" applyFill="1" applyBorder="1" applyAlignment="1" applyProtection="1">
      <alignment horizontal="left" vertical="center"/>
    </xf>
    <xf numFmtId="0" fontId="51" fillId="18" borderId="0" xfId="0" applyFont="1" applyFill="1" applyBorder="1" applyAlignment="1" applyProtection="1">
      <alignment horizontal="left" vertical="top"/>
    </xf>
    <xf numFmtId="0" fontId="2" fillId="18" borderId="0" xfId="0" applyFont="1" applyFill="1" applyBorder="1" applyProtection="1"/>
    <xf numFmtId="0" fontId="51" fillId="18" borderId="0" xfId="0" applyFont="1" applyFill="1" applyBorder="1" applyAlignment="1" applyProtection="1">
      <alignment horizontal="left" vertical="top" wrapText="1"/>
    </xf>
    <xf numFmtId="0" fontId="67" fillId="18" borderId="0" xfId="0" applyFont="1" applyFill="1" applyBorder="1" applyAlignment="1" applyProtection="1">
      <alignment vertical="top" wrapText="1"/>
    </xf>
    <xf numFmtId="0" fontId="25" fillId="22" borderId="0" xfId="0" applyFont="1" applyFill="1" applyBorder="1" applyAlignment="1" applyProtection="1">
      <alignment horizontal="center" vertical="center"/>
    </xf>
    <xf numFmtId="0" fontId="25" fillId="22" borderId="0" xfId="0" applyFont="1" applyFill="1" applyBorder="1" applyAlignment="1" applyProtection="1">
      <alignment horizontal="center" vertical="center" wrapText="1"/>
    </xf>
    <xf numFmtId="3" fontId="32" fillId="17" borderId="0" xfId="0" applyNumberFormat="1" applyFont="1" applyFill="1" applyBorder="1" applyAlignment="1" applyProtection="1">
      <alignment horizontal="right" vertical="center"/>
    </xf>
    <xf numFmtId="0" fontId="91" fillId="21" borderId="20" xfId="3" applyFont="1" applyFill="1" applyBorder="1" applyAlignment="1" applyProtection="1">
      <alignment horizontal="center" vertical="center"/>
    </xf>
    <xf numFmtId="0" fontId="91" fillId="21" borderId="20" xfId="3" applyFont="1" applyFill="1" applyBorder="1" applyAlignment="1" applyProtection="1">
      <alignment horizontal="center" vertical="center" wrapText="1"/>
    </xf>
    <xf numFmtId="0" fontId="0" fillId="17" borderId="0" xfId="0" applyFill="1" applyProtection="1"/>
    <xf numFmtId="0" fontId="0" fillId="18" borderId="0" xfId="0" applyFill="1" applyProtection="1"/>
    <xf numFmtId="1" fontId="92" fillId="0" borderId="52" xfId="3" applyNumberFormat="1" applyFont="1" applyBorder="1" applyProtection="1"/>
    <xf numFmtId="0" fontId="90" fillId="0" borderId="52" xfId="3" applyBorder="1" applyAlignment="1" applyProtection="1">
      <alignment horizontal="center"/>
    </xf>
    <xf numFmtId="1" fontId="92" fillId="0" borderId="20" xfId="3" applyNumberFormat="1" applyFont="1" applyBorder="1" applyProtection="1"/>
    <xf numFmtId="0" fontId="90" fillId="0" borderId="20" xfId="3" applyBorder="1" applyAlignment="1" applyProtection="1">
      <alignment horizontal="center"/>
    </xf>
    <xf numFmtId="0" fontId="0" fillId="2" borderId="0" xfId="0" applyFill="1" applyBorder="1" applyAlignment="1" applyProtection="1">
      <alignment horizontal="left"/>
    </xf>
    <xf numFmtId="0" fontId="32" fillId="2" borderId="0" xfId="0" applyFont="1" applyFill="1" applyBorder="1" applyAlignment="1" applyProtection="1">
      <alignment horizontal="left"/>
    </xf>
    <xf numFmtId="0" fontId="68" fillId="2" borderId="0" xfId="0" applyFont="1" applyFill="1" applyBorder="1" applyAlignment="1" applyProtection="1">
      <alignment vertical="center" wrapText="1"/>
    </xf>
    <xf numFmtId="0" fontId="47" fillId="2" borderId="0" xfId="0" applyFont="1" applyFill="1" applyBorder="1" applyAlignment="1" applyProtection="1">
      <alignment horizontal="left" vertical="center" wrapText="1"/>
    </xf>
    <xf numFmtId="0" fontId="103" fillId="25" borderId="0" xfId="0" applyFont="1" applyFill="1" applyAlignment="1" applyProtection="1">
      <alignment horizontal="center" vertical="center" wrapText="1"/>
    </xf>
    <xf numFmtId="171" fontId="103" fillId="25" borderId="0" xfId="0" applyNumberFormat="1" applyFont="1" applyFill="1" applyAlignment="1" applyProtection="1">
      <alignment horizontal="center" vertical="center"/>
    </xf>
    <xf numFmtId="0" fontId="103" fillId="25" borderId="0" xfId="0" applyFont="1" applyFill="1" applyAlignment="1" applyProtection="1">
      <alignment horizontal="center" vertical="center"/>
    </xf>
    <xf numFmtId="170" fontId="103" fillId="25" borderId="0" xfId="0" applyNumberFormat="1" applyFont="1" applyFill="1" applyAlignment="1" applyProtection="1">
      <alignment horizontal="center" vertical="center"/>
    </xf>
    <xf numFmtId="0" fontId="0" fillId="25" borderId="0" xfId="0" applyFill="1" applyProtection="1"/>
    <xf numFmtId="0" fontId="61" fillId="12" borderId="20" xfId="0" applyFont="1" applyFill="1" applyBorder="1" applyAlignment="1" applyProtection="1">
      <alignment horizontal="center"/>
    </xf>
    <xf numFmtId="0" fontId="0" fillId="2" borderId="0" xfId="0" applyFill="1" applyAlignment="1" applyProtection="1">
      <alignment horizontal="left" wrapText="1"/>
    </xf>
    <xf numFmtId="0" fontId="0" fillId="0" borderId="20" xfId="0" applyFont="1" applyBorder="1" applyAlignment="1" applyProtection="1">
      <alignment horizontal="center"/>
    </xf>
    <xf numFmtId="3" fontId="0" fillId="0" borderId="20" xfId="0" applyNumberFormat="1" applyBorder="1" applyAlignment="1" applyProtection="1">
      <alignment horizontal="center"/>
    </xf>
    <xf numFmtId="0" fontId="24" fillId="3" borderId="0" xfId="0" applyFont="1" applyFill="1" applyBorder="1" applyAlignment="1" applyProtection="1">
      <alignment vertical="center"/>
    </xf>
    <xf numFmtId="0" fontId="0" fillId="18" borderId="0" xfId="0" applyFill="1" applyBorder="1" applyProtection="1"/>
    <xf numFmtId="0" fontId="95" fillId="17" borderId="0" xfId="0" applyFont="1" applyFill="1" applyAlignment="1" applyProtection="1">
      <alignment vertical="top"/>
    </xf>
    <xf numFmtId="4" fontId="95" fillId="17" borderId="0" xfId="0" applyNumberFormat="1" applyFont="1" applyFill="1" applyAlignment="1" applyProtection="1">
      <alignment vertical="top"/>
    </xf>
    <xf numFmtId="0" fontId="95" fillId="17" borderId="0" xfId="0" applyFont="1" applyFill="1" applyProtection="1"/>
    <xf numFmtId="4" fontId="95" fillId="0" borderId="53" xfId="0" applyNumberFormat="1" applyFont="1" applyBorder="1" applyAlignment="1" applyProtection="1">
      <alignment horizontal="center"/>
    </xf>
    <xf numFmtId="4" fontId="95" fillId="0" borderId="53" xfId="0" applyNumberFormat="1" applyFont="1" applyBorder="1" applyAlignment="1" applyProtection="1">
      <alignment horizontal="center" wrapText="1"/>
    </xf>
    <xf numFmtId="0" fontId="95" fillId="0" borderId="53" xfId="0" applyFont="1" applyBorder="1" applyProtection="1"/>
    <xf numFmtId="4" fontId="95" fillId="23" borderId="53" xfId="0" applyNumberFormat="1" applyFont="1" applyFill="1" applyBorder="1" applyProtection="1"/>
    <xf numFmtId="0" fontId="95" fillId="23" borderId="53" xfId="0" applyFont="1" applyFill="1" applyBorder="1" applyProtection="1"/>
    <xf numFmtId="4" fontId="95" fillId="17" borderId="53" xfId="1" applyNumberFormat="1" applyFont="1" applyFill="1" applyBorder="1" applyAlignment="1" applyProtection="1">
      <alignment horizontal="center" vertical="center"/>
    </xf>
    <xf numFmtId="4" fontId="95" fillId="24" borderId="53" xfId="1" applyNumberFormat="1" applyFont="1" applyFill="1" applyBorder="1" applyAlignment="1" applyProtection="1">
      <alignment horizontal="center" vertical="center"/>
    </xf>
    <xf numFmtId="4" fontId="95" fillId="17" borderId="0" xfId="0" applyNumberFormat="1" applyFont="1" applyFill="1" applyProtection="1"/>
    <xf numFmtId="173" fontId="95" fillId="17" borderId="53" xfId="0" applyNumberFormat="1" applyFont="1" applyFill="1" applyBorder="1" applyAlignment="1" applyProtection="1">
      <alignment horizontal="center" vertical="center"/>
    </xf>
    <xf numFmtId="168" fontId="50" fillId="16" borderId="13" xfId="0" applyNumberFormat="1" applyFont="1" applyFill="1" applyBorder="1" applyAlignment="1" applyProtection="1">
      <alignment horizontal="right" vertical="center" wrapText="1"/>
    </xf>
    <xf numFmtId="0" fontId="88" fillId="2" borderId="0" xfId="0" applyFont="1" applyFill="1" applyProtection="1">
      <protection locked="0"/>
    </xf>
    <xf numFmtId="0" fontId="88" fillId="2" borderId="6" xfId="0" applyFont="1" applyFill="1" applyBorder="1" applyAlignment="1" applyProtection="1">
      <alignment horizontal="center" vertical="center"/>
      <protection locked="0"/>
    </xf>
    <xf numFmtId="14" fontId="17" fillId="2" borderId="48" xfId="0" applyNumberFormat="1" applyFont="1" applyFill="1" applyBorder="1" applyAlignment="1" applyProtection="1">
      <alignment horizontal="center"/>
      <protection locked="0"/>
    </xf>
    <xf numFmtId="0" fontId="88" fillId="2" borderId="13" xfId="0" applyFont="1" applyFill="1" applyBorder="1" applyAlignment="1" applyProtection="1">
      <alignment horizontal="center" vertical="center"/>
      <protection locked="0"/>
    </xf>
    <xf numFmtId="14" fontId="17" fillId="2" borderId="14" xfId="0" applyNumberFormat="1" applyFont="1" applyFill="1" applyBorder="1" applyAlignment="1" applyProtection="1">
      <alignment horizontal="center"/>
      <protection locked="0"/>
    </xf>
    <xf numFmtId="14" fontId="17" fillId="2" borderId="14" xfId="0" applyNumberFormat="1" applyFont="1" applyFill="1" applyBorder="1" applyAlignment="1" applyProtection="1">
      <alignment horizontal="center" vertical="center"/>
      <protection locked="0"/>
    </xf>
    <xf numFmtId="14" fontId="17" fillId="0" borderId="14" xfId="0" applyNumberFormat="1" applyFont="1" applyBorder="1" applyAlignment="1" applyProtection="1">
      <alignment horizontal="center" vertical="center"/>
      <protection locked="0"/>
    </xf>
    <xf numFmtId="3" fontId="19" fillId="5" borderId="20" xfId="1" applyNumberFormat="1" applyFont="1" applyFill="1" applyBorder="1" applyAlignment="1" applyProtection="1">
      <alignment horizontal="center" vertical="center" wrapText="1"/>
      <protection locked="0"/>
    </xf>
    <xf numFmtId="166" fontId="19" fillId="5" borderId="20" xfId="1" applyNumberFormat="1" applyFont="1" applyFill="1" applyBorder="1" applyAlignment="1" applyProtection="1">
      <alignment horizontal="center" vertical="center" wrapText="1"/>
      <protection locked="0"/>
    </xf>
    <xf numFmtId="3" fontId="25" fillId="3" borderId="37" xfId="0" applyNumberFormat="1" applyFont="1" applyFill="1" applyBorder="1" applyAlignment="1" applyProtection="1">
      <alignment horizontal="center" vertical="center"/>
    </xf>
    <xf numFmtId="0" fontId="0" fillId="17" borderId="0" xfId="0" applyFill="1" applyAlignment="1" applyProtection="1">
      <alignment wrapText="1"/>
      <protection locked="0"/>
    </xf>
    <xf numFmtId="3" fontId="0" fillId="2" borderId="0" xfId="0" applyNumberFormat="1" applyFill="1" applyProtection="1">
      <protection locked="0"/>
    </xf>
    <xf numFmtId="49" fontId="25" fillId="3" borderId="0" xfId="0" applyNumberFormat="1" applyFont="1" applyFill="1" applyBorder="1" applyAlignment="1" applyProtection="1">
      <alignment horizontal="left" vertical="center"/>
    </xf>
    <xf numFmtId="164" fontId="25" fillId="3" borderId="0" xfId="0" applyNumberFormat="1" applyFont="1" applyFill="1" applyBorder="1" applyAlignment="1" applyProtection="1">
      <alignment horizontal="left" vertical="center"/>
    </xf>
    <xf numFmtId="1" fontId="24" fillId="10" borderId="0" xfId="0" applyNumberFormat="1" applyFont="1" applyFill="1" applyBorder="1" applyAlignment="1" applyProtection="1">
      <alignment horizontal="left" wrapText="1"/>
    </xf>
    <xf numFmtId="3" fontId="19" fillId="5" borderId="20" xfId="1" applyNumberFormat="1" applyFont="1" applyFill="1" applyBorder="1" applyAlignment="1" applyProtection="1">
      <alignment horizontal="center" vertical="center"/>
    </xf>
    <xf numFmtId="0" fontId="24" fillId="22" borderId="0" xfId="0" applyFont="1" applyFill="1" applyBorder="1" applyAlignment="1" applyProtection="1">
      <alignment horizontal="center" vertical="center"/>
      <protection locked="0"/>
    </xf>
    <xf numFmtId="170" fontId="67" fillId="2" borderId="0" xfId="0" applyNumberFormat="1" applyFont="1" applyFill="1" applyBorder="1" applyAlignment="1" applyProtection="1">
      <alignment horizontal="right" vertical="center"/>
    </xf>
    <xf numFmtId="170" fontId="67" fillId="2" borderId="0" xfId="0" applyNumberFormat="1" applyFont="1" applyFill="1" applyBorder="1" applyAlignment="1" applyProtection="1">
      <alignment horizontal="right"/>
    </xf>
    <xf numFmtId="3" fontId="67" fillId="2" borderId="0" xfId="0" applyNumberFormat="1" applyFont="1" applyFill="1" applyBorder="1" applyAlignment="1" applyProtection="1">
      <alignment horizontal="right" vertical="center"/>
    </xf>
    <xf numFmtId="0" fontId="24" fillId="3" borderId="0" xfId="0" applyFont="1" applyFill="1" applyBorder="1" applyAlignment="1" applyProtection="1">
      <alignment horizontal="left" vertical="center" wrapText="1"/>
    </xf>
    <xf numFmtId="168" fontId="32" fillId="27" borderId="13" xfId="0" applyNumberFormat="1" applyFont="1" applyFill="1" applyBorder="1" applyAlignment="1" applyProtection="1">
      <alignment horizontal="right" vertical="center" wrapText="1"/>
      <protection locked="0"/>
    </xf>
    <xf numFmtId="0" fontId="0" fillId="0" borderId="20" xfId="0" applyFont="1" applyBorder="1" applyAlignment="1" applyProtection="1">
      <alignment horizontal="center" vertical="center" wrapText="1"/>
    </xf>
    <xf numFmtId="170" fontId="65" fillId="14" borderId="20" xfId="0" applyNumberFormat="1" applyFont="1" applyFill="1" applyBorder="1" applyAlignment="1" applyProtection="1">
      <alignment horizontal="right" vertical="center"/>
    </xf>
    <xf numFmtId="170" fontId="65" fillId="15" borderId="20" xfId="0" applyNumberFormat="1" applyFont="1" applyFill="1" applyBorder="1" applyAlignment="1" applyProtection="1">
      <alignment horizontal="right" vertical="center"/>
    </xf>
    <xf numFmtId="0" fontId="0" fillId="17" borderId="0" xfId="0" applyFill="1"/>
    <xf numFmtId="3" fontId="25" fillId="3" borderId="37" xfId="0" applyNumberFormat="1" applyFont="1" applyFill="1" applyBorder="1" applyAlignment="1" applyProtection="1">
      <alignment horizontal="center" vertical="center"/>
    </xf>
    <xf numFmtId="0" fontId="6" fillId="3" borderId="0" xfId="0" applyFont="1" applyFill="1" applyBorder="1" applyAlignment="1" applyProtection="1">
      <alignment vertical="center" wrapText="1"/>
      <protection locked="0"/>
    </xf>
    <xf numFmtId="3" fontId="19" fillId="29" borderId="20" xfId="1" applyNumberFormat="1" applyFont="1" applyFill="1" applyBorder="1" applyAlignment="1" applyProtection="1">
      <alignment horizontal="center" vertical="center" wrapText="1"/>
      <protection locked="0"/>
    </xf>
    <xf numFmtId="1" fontId="26" fillId="17" borderId="8" xfId="0" applyNumberFormat="1" applyFont="1" applyFill="1" applyBorder="1" applyAlignment="1" applyProtection="1">
      <alignment horizontal="center" vertical="center"/>
    </xf>
    <xf numFmtId="3" fontId="27" fillId="18" borderId="9" xfId="0" applyNumberFormat="1" applyFont="1" applyFill="1" applyBorder="1" applyAlignment="1" applyProtection="1">
      <alignment horizontal="right" vertical="center" wrapText="1"/>
    </xf>
    <xf numFmtId="0" fontId="11" fillId="17" borderId="8" xfId="0" applyFont="1" applyFill="1" applyBorder="1" applyAlignment="1" applyProtection="1">
      <alignment horizontal="left" vertical="center"/>
      <protection locked="0"/>
    </xf>
    <xf numFmtId="1" fontId="2" fillId="17" borderId="5" xfId="0" applyNumberFormat="1" applyFont="1" applyFill="1" applyBorder="1" applyAlignment="1" applyProtection="1">
      <alignment horizontal="center" vertical="center"/>
    </xf>
    <xf numFmtId="1" fontId="2" fillId="17" borderId="5" xfId="0" applyNumberFormat="1" applyFont="1" applyFill="1" applyBorder="1" applyAlignment="1" applyProtection="1">
      <alignment horizontal="center" vertical="center"/>
      <protection locked="0"/>
    </xf>
    <xf numFmtId="0" fontId="2" fillId="17" borderId="20" xfId="0" applyFont="1" applyFill="1" applyBorder="1" applyAlignment="1" applyProtection="1">
      <alignment horizontal="center" vertical="center"/>
      <protection locked="0"/>
    </xf>
    <xf numFmtId="3" fontId="25" fillId="3" borderId="21" xfId="0" applyNumberFormat="1" applyFont="1" applyFill="1" applyBorder="1" applyAlignment="1" applyProtection="1">
      <alignment horizontal="center" vertical="center"/>
    </xf>
    <xf numFmtId="3" fontId="25" fillId="3" borderId="32" xfId="0" applyNumberFormat="1" applyFont="1" applyFill="1" applyBorder="1" applyAlignment="1" applyProtection="1">
      <alignment horizontal="center" vertical="center"/>
    </xf>
    <xf numFmtId="0" fontId="2" fillId="17" borderId="20" xfId="0" applyFont="1" applyFill="1" applyBorder="1" applyProtection="1">
      <protection locked="0"/>
    </xf>
    <xf numFmtId="3" fontId="25" fillId="3" borderId="35" xfId="0" applyNumberFormat="1" applyFont="1" applyFill="1" applyBorder="1" applyAlignment="1" applyProtection="1">
      <alignment horizontal="center" vertical="center"/>
    </xf>
    <xf numFmtId="0" fontId="67" fillId="18" borderId="0" xfId="0" applyFont="1" applyFill="1" applyBorder="1" applyAlignment="1" applyProtection="1">
      <alignment vertical="center" wrapText="1"/>
      <protection locked="0"/>
    </xf>
    <xf numFmtId="164" fontId="18" fillId="18" borderId="0" xfId="0" applyNumberFormat="1" applyFont="1" applyFill="1" applyBorder="1" applyAlignment="1" applyProtection="1">
      <alignment horizontal="left" vertical="center" wrapText="1"/>
      <protection locked="0"/>
    </xf>
    <xf numFmtId="0" fontId="2" fillId="17" borderId="20" xfId="0" applyFont="1" applyFill="1" applyBorder="1" applyAlignment="1" applyProtection="1">
      <alignment horizontal="left" vertical="center"/>
      <protection locked="0"/>
    </xf>
    <xf numFmtId="166" fontId="19" fillId="7" borderId="20" xfId="1" applyNumberFormat="1" applyFont="1" applyFill="1" applyBorder="1" applyAlignment="1" applyProtection="1">
      <alignment horizontal="center" vertical="center"/>
    </xf>
    <xf numFmtId="166" fontId="19" fillId="28" borderId="0" xfId="1" applyNumberFormat="1" applyFont="1" applyFill="1" applyBorder="1" applyAlignment="1" applyProtection="1">
      <alignment horizontal="center" vertical="center"/>
    </xf>
    <xf numFmtId="0" fontId="2" fillId="28" borderId="59" xfId="0" applyFont="1" applyFill="1" applyBorder="1" applyAlignment="1" applyProtection="1">
      <alignment horizontal="center"/>
      <protection locked="0"/>
    </xf>
    <xf numFmtId="1" fontId="32" fillId="30" borderId="20" xfId="0" applyNumberFormat="1" applyFont="1" applyFill="1" applyBorder="1" applyAlignment="1" applyProtection="1">
      <alignment horizontal="center" vertical="center" wrapText="1"/>
    </xf>
    <xf numFmtId="166" fontId="19" fillId="7" borderId="20" xfId="1" applyNumberFormat="1" applyFont="1" applyFill="1" applyBorder="1" applyAlignment="1" applyProtection="1">
      <alignment horizontal="center"/>
    </xf>
    <xf numFmtId="167" fontId="32" fillId="30" borderId="20" xfId="0" applyNumberFormat="1" applyFont="1" applyFill="1" applyBorder="1" applyAlignment="1" applyProtection="1">
      <alignment horizontal="center" vertical="center" wrapText="1"/>
    </xf>
    <xf numFmtId="2" fontId="32" fillId="30" borderId="20" xfId="0" applyNumberFormat="1" applyFont="1" applyFill="1" applyBorder="1" applyAlignment="1" applyProtection="1">
      <alignment horizontal="center" vertical="center" wrapText="1"/>
    </xf>
    <xf numFmtId="0" fontId="0" fillId="17" borderId="0" xfId="0" applyFill="1" applyBorder="1" applyProtection="1">
      <protection locked="0"/>
    </xf>
    <xf numFmtId="4" fontId="0" fillId="17" borderId="0" xfId="0" applyNumberFormat="1" applyFill="1" applyProtection="1">
      <protection locked="0"/>
    </xf>
    <xf numFmtId="0" fontId="32" fillId="17" borderId="0" xfId="0" applyFont="1" applyFill="1" applyBorder="1" applyAlignment="1" applyProtection="1">
      <alignment horizontal="center" vertical="center" wrapText="1"/>
    </xf>
    <xf numFmtId="0" fontId="40" fillId="18" borderId="0" xfId="0" applyFont="1" applyFill="1" applyBorder="1" applyAlignment="1" applyProtection="1">
      <alignment vertical="top" wrapText="1"/>
    </xf>
    <xf numFmtId="166" fontId="19" fillId="5" borderId="20" xfId="1" applyNumberFormat="1" applyFont="1" applyFill="1" applyBorder="1" applyAlignment="1" applyProtection="1">
      <alignment vertical="center"/>
      <protection locked="0"/>
    </xf>
    <xf numFmtId="0" fontId="47" fillId="18" borderId="0" xfId="0" applyFont="1" applyFill="1" applyBorder="1" applyAlignment="1" applyProtection="1">
      <alignment horizontal="left" vertical="top" wrapText="1" indent="3"/>
      <protection locked="0"/>
    </xf>
    <xf numFmtId="0" fontId="88" fillId="2" borderId="6" xfId="0" applyFont="1" applyFill="1" applyBorder="1" applyAlignment="1" applyProtection="1">
      <alignment horizontal="center" vertical="center"/>
    </xf>
    <xf numFmtId="14" fontId="17" fillId="2" borderId="48" xfId="0" applyNumberFormat="1" applyFont="1" applyFill="1" applyBorder="1" applyAlignment="1" applyProtection="1">
      <alignment horizontal="center"/>
    </xf>
    <xf numFmtId="0" fontId="88" fillId="2" borderId="13" xfId="0" applyFont="1" applyFill="1" applyBorder="1" applyAlignment="1" applyProtection="1">
      <alignment horizontal="center" vertical="center"/>
    </xf>
    <xf numFmtId="14" fontId="17" fillId="2" borderId="14" xfId="0" applyNumberFormat="1" applyFont="1" applyFill="1" applyBorder="1" applyAlignment="1" applyProtection="1">
      <alignment horizontal="center"/>
    </xf>
    <xf numFmtId="14" fontId="17" fillId="2" borderId="14" xfId="0" applyNumberFormat="1" applyFont="1" applyFill="1" applyBorder="1" applyAlignment="1" applyProtection="1">
      <alignment horizontal="center" vertical="center"/>
    </xf>
    <xf numFmtId="14" fontId="17" fillId="0" borderId="14" xfId="0" applyNumberFormat="1" applyFont="1" applyBorder="1" applyAlignment="1" applyProtection="1">
      <alignment horizontal="center" vertical="center"/>
    </xf>
    <xf numFmtId="0" fontId="25" fillId="10" borderId="1" xfId="0" applyFont="1" applyFill="1" applyBorder="1" applyAlignment="1" applyProtection="1">
      <alignment horizontal="center" vertical="center" wrapText="1"/>
    </xf>
    <xf numFmtId="0" fontId="20" fillId="3" borderId="2" xfId="0" applyFont="1" applyFill="1" applyBorder="1" applyAlignment="1" applyProtection="1">
      <alignment horizontal="center" vertical="center"/>
    </xf>
    <xf numFmtId="0" fontId="20" fillId="9" borderId="1" xfId="0" applyFont="1" applyFill="1" applyBorder="1" applyAlignment="1" applyProtection="1">
      <alignment horizontal="center" vertical="center" wrapText="1"/>
    </xf>
    <xf numFmtId="0" fontId="2" fillId="5" borderId="8" xfId="0" applyFont="1" applyFill="1" applyBorder="1" applyAlignment="1" applyProtection="1">
      <alignment horizontal="left" vertical="center"/>
    </xf>
    <xf numFmtId="0" fontId="24" fillId="9" borderId="1" xfId="0" applyFont="1" applyFill="1" applyBorder="1" applyAlignment="1" applyProtection="1">
      <alignment horizontal="center" vertical="center" wrapText="1"/>
    </xf>
    <xf numFmtId="0" fontId="25" fillId="9" borderId="2" xfId="0" applyFont="1" applyFill="1" applyBorder="1" applyAlignment="1" applyProtection="1">
      <alignment horizontal="center" vertical="center" wrapText="1"/>
    </xf>
    <xf numFmtId="0" fontId="25" fillId="9" borderId="10" xfId="0" applyFont="1" applyFill="1" applyBorder="1" applyAlignment="1" applyProtection="1">
      <alignment horizontal="center" vertical="center" wrapText="1"/>
    </xf>
    <xf numFmtId="0" fontId="20" fillId="9" borderId="11" xfId="0" applyFont="1" applyFill="1" applyBorder="1" applyAlignment="1" applyProtection="1">
      <alignment vertical="center" wrapText="1"/>
    </xf>
    <xf numFmtId="0" fontId="20" fillId="9" borderId="11" xfId="0" applyFont="1" applyFill="1" applyBorder="1" applyAlignment="1" applyProtection="1">
      <alignment horizontal="center" vertical="center" wrapText="1"/>
    </xf>
    <xf numFmtId="0" fontId="25" fillId="9" borderId="15" xfId="0" applyFont="1" applyFill="1" applyBorder="1" applyAlignment="1" applyProtection="1">
      <alignment horizontal="center" vertical="center" wrapText="1"/>
    </xf>
    <xf numFmtId="0" fontId="20" fillId="9" borderId="16" xfId="0" applyFont="1" applyFill="1" applyBorder="1" applyAlignment="1" applyProtection="1">
      <alignment horizontal="center" vertical="center" wrapText="1"/>
    </xf>
    <xf numFmtId="0" fontId="20" fillId="9" borderId="15" xfId="0" applyFont="1" applyFill="1" applyBorder="1" applyAlignment="1" applyProtection="1">
      <alignment horizontal="center" vertical="center" wrapText="1"/>
    </xf>
    <xf numFmtId="0" fontId="35" fillId="2" borderId="0" xfId="0" applyFont="1" applyFill="1" applyBorder="1" applyAlignment="1" applyProtection="1">
      <alignment horizontal="left" vertical="center" indent="3"/>
    </xf>
    <xf numFmtId="0" fontId="16" fillId="2" borderId="0" xfId="0" applyFont="1" applyFill="1" applyBorder="1" applyAlignment="1" applyProtection="1">
      <alignment vertical="center" wrapText="1"/>
    </xf>
    <xf numFmtId="0" fontId="38" fillId="2" borderId="0" xfId="0" applyFont="1" applyFill="1" applyBorder="1" applyAlignment="1" applyProtection="1">
      <alignment horizontal="right"/>
    </xf>
    <xf numFmtId="0" fontId="32" fillId="18" borderId="0" xfId="0" applyFont="1" applyFill="1" applyBorder="1" applyAlignment="1" applyProtection="1">
      <alignment horizontal="right"/>
    </xf>
    <xf numFmtId="0" fontId="41" fillId="2" borderId="0" xfId="0" applyFont="1" applyFill="1" applyBorder="1" applyAlignment="1" applyProtection="1">
      <alignment horizontal="left"/>
    </xf>
    <xf numFmtId="0" fontId="31" fillId="2" borderId="0" xfId="0" applyFont="1" applyFill="1" applyBorder="1" applyAlignment="1" applyProtection="1">
      <alignment vertical="center" wrapText="1"/>
    </xf>
    <xf numFmtId="0" fontId="42" fillId="2" borderId="0" xfId="0" applyFont="1" applyFill="1" applyBorder="1" applyAlignment="1" applyProtection="1">
      <alignment vertical="center"/>
    </xf>
    <xf numFmtId="0" fontId="32" fillId="18" borderId="0" xfId="0" applyFont="1" applyFill="1" applyBorder="1" applyAlignment="1" applyProtection="1">
      <alignment horizontal="center"/>
    </xf>
    <xf numFmtId="0" fontId="0" fillId="18" borderId="0" xfId="0" applyFill="1" applyAlignment="1" applyProtection="1">
      <alignment horizontal="left" wrapText="1"/>
    </xf>
    <xf numFmtId="0" fontId="19" fillId="2" borderId="0" xfId="0" applyFont="1" applyFill="1" applyBorder="1" applyProtection="1"/>
    <xf numFmtId="0" fontId="48" fillId="2" borderId="0" xfId="0" applyFont="1" applyFill="1" applyBorder="1" applyAlignment="1" applyProtection="1">
      <alignment horizontal="left" vertical="center" indent="4"/>
    </xf>
    <xf numFmtId="0" fontId="18" fillId="2" borderId="0" xfId="0" applyFont="1" applyFill="1" applyBorder="1" applyAlignment="1" applyProtection="1">
      <alignment horizontal="left" vertical="center" indent="4"/>
    </xf>
    <xf numFmtId="0" fontId="6" fillId="2" borderId="23" xfId="0" applyFont="1" applyFill="1" applyBorder="1" applyAlignment="1" applyProtection="1">
      <alignment horizontal="center" vertical="center"/>
    </xf>
    <xf numFmtId="0" fontId="6" fillId="2" borderId="24" xfId="0" applyFont="1" applyFill="1" applyBorder="1" applyAlignment="1" applyProtection="1">
      <alignment horizontal="center" vertical="center"/>
    </xf>
    <xf numFmtId="0" fontId="20" fillId="2" borderId="24"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0" fontId="20" fillId="2" borderId="0" xfId="0" applyFont="1" applyFill="1" applyBorder="1" applyAlignment="1" applyProtection="1">
      <alignment horizontal="left" vertical="center" wrapText="1"/>
    </xf>
    <xf numFmtId="0" fontId="48" fillId="2" borderId="0" xfId="0" applyFont="1" applyFill="1" applyBorder="1" applyAlignment="1" applyProtection="1">
      <alignment vertical="center" wrapText="1"/>
    </xf>
    <xf numFmtId="0" fontId="31" fillId="2" borderId="0" xfId="0" applyFont="1" applyFill="1" applyBorder="1" applyAlignment="1" applyProtection="1">
      <alignment horizontal="left" vertical="center" wrapText="1"/>
    </xf>
    <xf numFmtId="0" fontId="6" fillId="20" borderId="21" xfId="0" applyFont="1" applyFill="1" applyBorder="1" applyAlignment="1" applyProtection="1">
      <alignment vertical="center"/>
    </xf>
    <xf numFmtId="0" fontId="6" fillId="20" borderId="0" xfId="0" applyFont="1" applyFill="1" applyBorder="1" applyAlignment="1" applyProtection="1">
      <alignment vertical="center"/>
    </xf>
    <xf numFmtId="0" fontId="21" fillId="2" borderId="0" xfId="0" applyFont="1" applyFill="1" applyBorder="1" applyAlignment="1" applyProtection="1">
      <alignment vertical="top" wrapText="1"/>
    </xf>
    <xf numFmtId="0" fontId="18" fillId="0" borderId="0" xfId="0" applyFont="1" applyBorder="1" applyAlignment="1" applyProtection="1">
      <alignment vertical="center" wrapText="1"/>
    </xf>
    <xf numFmtId="0" fontId="56" fillId="2" borderId="0" xfId="0" applyFont="1" applyFill="1" applyAlignment="1" applyProtection="1">
      <alignment horizontal="justify" vertical="center"/>
    </xf>
    <xf numFmtId="0" fontId="0" fillId="2" borderId="0" xfId="0" applyFill="1" applyAlignment="1" applyProtection="1">
      <alignment horizontal="justify" vertical="center"/>
    </xf>
    <xf numFmtId="0" fontId="41" fillId="2" borderId="0" xfId="0" applyFont="1" applyFill="1" applyBorder="1" applyAlignment="1" applyProtection="1">
      <alignment vertical="center" wrapText="1"/>
    </xf>
    <xf numFmtId="0" fontId="20" fillId="22" borderId="0" xfId="0" applyFont="1" applyFill="1" applyBorder="1" applyAlignment="1" applyProtection="1">
      <alignment horizontal="left" vertical="center"/>
    </xf>
    <xf numFmtId="0" fontId="25" fillId="10" borderId="2" xfId="0" applyFont="1" applyFill="1" applyBorder="1" applyAlignment="1" applyProtection="1">
      <alignment horizontal="center" vertical="center" wrapText="1"/>
    </xf>
    <xf numFmtId="0" fontId="0" fillId="2" borderId="36" xfId="0" applyFont="1" applyFill="1" applyBorder="1" applyAlignment="1" applyProtection="1">
      <alignment horizontal="left" wrapText="1"/>
    </xf>
    <xf numFmtId="0" fontId="0" fillId="2" borderId="4" xfId="0" applyFont="1" applyFill="1" applyBorder="1" applyAlignment="1" applyProtection="1">
      <alignment wrapText="1"/>
    </xf>
    <xf numFmtId="0" fontId="0" fillId="17" borderId="0" xfId="0" applyFill="1" applyAlignment="1" applyProtection="1">
      <alignment wrapText="1"/>
    </xf>
    <xf numFmtId="0" fontId="0" fillId="18" borderId="4" xfId="0" applyFont="1" applyFill="1" applyBorder="1" applyAlignment="1" applyProtection="1">
      <alignment wrapText="1"/>
    </xf>
    <xf numFmtId="0" fontId="0" fillId="18" borderId="0" xfId="0" applyFont="1" applyFill="1" applyBorder="1" applyAlignment="1" applyProtection="1">
      <alignment wrapText="1"/>
    </xf>
    <xf numFmtId="0" fontId="63" fillId="0" borderId="0" xfId="0" applyFont="1" applyBorder="1" applyAlignment="1" applyProtection="1">
      <alignment horizontal="center" vertical="center" wrapText="1"/>
    </xf>
    <xf numFmtId="0" fontId="0" fillId="2" borderId="0" xfId="0" applyFont="1" applyFill="1" applyBorder="1" applyAlignment="1" applyProtection="1">
      <alignment vertical="center"/>
    </xf>
    <xf numFmtId="2" fontId="40" fillId="2" borderId="0" xfId="0" applyNumberFormat="1" applyFont="1" applyFill="1" applyBorder="1" applyAlignment="1" applyProtection="1">
      <alignment vertical="center" wrapText="1"/>
    </xf>
    <xf numFmtId="0" fontId="21" fillId="2" borderId="0" xfId="0" applyFont="1" applyFill="1" applyProtection="1"/>
    <xf numFmtId="0" fontId="87" fillId="2" borderId="0" xfId="0" applyFont="1" applyFill="1" applyProtection="1"/>
    <xf numFmtId="0" fontId="2" fillId="0" borderId="13" xfId="0" applyFont="1" applyBorder="1" applyAlignment="1" applyProtection="1"/>
    <xf numFmtId="0" fontId="2" fillId="0" borderId="48" xfId="0" applyFont="1" applyBorder="1" applyAlignment="1" applyProtection="1"/>
    <xf numFmtId="0" fontId="13" fillId="0" borderId="48" xfId="0" applyFont="1" applyBorder="1" applyAlignment="1" applyProtection="1"/>
    <xf numFmtId="0" fontId="88" fillId="2" borderId="0" xfId="0" applyFont="1" applyFill="1" applyProtection="1"/>
    <xf numFmtId="0" fontId="88" fillId="2" borderId="0" xfId="0" applyFont="1" applyFill="1" applyAlignment="1" applyProtection="1">
      <alignment horizontal="center" vertical="center" wrapText="1"/>
    </xf>
    <xf numFmtId="0" fontId="24" fillId="3" borderId="1" xfId="0" applyFont="1" applyFill="1" applyBorder="1" applyAlignment="1" applyProtection="1">
      <alignment horizontal="center" vertical="center" wrapText="1"/>
    </xf>
    <xf numFmtId="0" fontId="5" fillId="2" borderId="0" xfId="0" applyFont="1" applyFill="1" applyBorder="1" applyAlignment="1" applyProtection="1">
      <alignment vertical="center" wrapText="1"/>
    </xf>
    <xf numFmtId="0" fontId="6" fillId="3" borderId="0" xfId="0" applyFont="1" applyFill="1" applyBorder="1" applyAlignment="1" applyProtection="1">
      <alignment vertical="center"/>
    </xf>
    <xf numFmtId="0" fontId="8" fillId="2" borderId="0" xfId="0" applyFont="1" applyFill="1" applyBorder="1" applyProtection="1"/>
    <xf numFmtId="0" fontId="9" fillId="2" borderId="0" xfId="0" applyFont="1" applyFill="1" applyBorder="1" applyProtection="1"/>
    <xf numFmtId="0" fontId="11" fillId="2" borderId="0" xfId="0" applyFont="1" applyFill="1" applyBorder="1" applyAlignment="1" applyProtection="1">
      <alignment vertical="center" wrapText="1"/>
    </xf>
    <xf numFmtId="0" fontId="9" fillId="2" borderId="0" xfId="2" applyFont="1" applyFill="1" applyBorder="1" applyAlignment="1" applyProtection="1"/>
    <xf numFmtId="0" fontId="12" fillId="2" borderId="0" xfId="0" applyFont="1" applyFill="1" applyBorder="1" applyProtection="1"/>
    <xf numFmtId="0" fontId="6" fillId="2" borderId="0" xfId="0" applyFont="1" applyFill="1" applyBorder="1" applyAlignment="1" applyProtection="1">
      <alignment vertical="center"/>
    </xf>
    <xf numFmtId="0" fontId="13" fillId="2" borderId="0" xfId="0" applyFont="1" applyFill="1" applyBorder="1" applyAlignment="1" applyProtection="1">
      <alignment horizontal="left" vertical="center"/>
    </xf>
    <xf numFmtId="0" fontId="2" fillId="2" borderId="1" xfId="0" applyFont="1" applyFill="1" applyBorder="1" applyAlignment="1" applyProtection="1">
      <alignment horizontal="center" vertical="center"/>
    </xf>
    <xf numFmtId="0" fontId="14" fillId="2" borderId="0" xfId="0" applyFont="1" applyFill="1" applyBorder="1" applyAlignment="1" applyProtection="1">
      <alignment horizontal="left" vertical="center"/>
    </xf>
    <xf numFmtId="0" fontId="15" fillId="2" borderId="0" xfId="0" applyFont="1" applyFill="1" applyBorder="1" applyProtection="1"/>
    <xf numFmtId="0" fontId="16" fillId="2" borderId="0" xfId="0" applyFont="1" applyFill="1" applyBorder="1" applyProtection="1"/>
    <xf numFmtId="0" fontId="17" fillId="2" borderId="1" xfId="0" applyFont="1" applyFill="1" applyBorder="1" applyAlignment="1" applyProtection="1">
      <alignment horizontal="center" vertical="center" wrapText="1"/>
    </xf>
    <xf numFmtId="0" fontId="2" fillId="2" borderId="1" xfId="0" applyFont="1" applyFill="1" applyBorder="1" applyProtection="1"/>
    <xf numFmtId="0" fontId="2" fillId="2" borderId="2" xfId="0" applyFont="1" applyFill="1" applyBorder="1" applyAlignment="1" applyProtection="1">
      <alignment horizontal="center"/>
    </xf>
    <xf numFmtId="0" fontId="14" fillId="2" borderId="0" xfId="0" applyFont="1" applyFill="1" applyBorder="1" applyProtection="1"/>
    <xf numFmtId="0" fontId="2" fillId="2" borderId="1" xfId="0" applyFont="1" applyFill="1" applyBorder="1" applyAlignment="1" applyProtection="1">
      <alignment horizontal="center"/>
    </xf>
    <xf numFmtId="0" fontId="2" fillId="2" borderId="0" xfId="0" applyFont="1" applyFill="1" applyProtection="1"/>
    <xf numFmtId="0" fontId="2" fillId="5" borderId="1" xfId="0" applyFont="1" applyFill="1" applyBorder="1" applyAlignment="1" applyProtection="1">
      <alignment horizontal="center" vertical="center"/>
    </xf>
    <xf numFmtId="0" fontId="19" fillId="2" borderId="0" xfId="0" applyFont="1" applyFill="1" applyProtection="1"/>
    <xf numFmtId="0" fontId="17" fillId="6" borderId="1" xfId="0" applyFont="1" applyFill="1" applyBorder="1" applyAlignment="1" applyProtection="1">
      <alignment horizontal="center" vertical="center" wrapText="1"/>
    </xf>
    <xf numFmtId="0" fontId="2" fillId="0" borderId="1" xfId="0" applyFont="1" applyBorder="1" applyProtection="1"/>
    <xf numFmtId="0" fontId="2" fillId="7" borderId="2" xfId="0" applyFont="1" applyFill="1" applyBorder="1" applyAlignment="1" applyProtection="1">
      <alignment horizontal="center"/>
    </xf>
    <xf numFmtId="0" fontId="2" fillId="8" borderId="1" xfId="0" applyFont="1" applyFill="1" applyBorder="1" applyProtection="1"/>
    <xf numFmtId="0" fontId="2" fillId="3" borderId="1" xfId="0" applyFont="1" applyFill="1" applyBorder="1" applyAlignment="1" applyProtection="1">
      <alignment horizontal="center"/>
    </xf>
    <xf numFmtId="0" fontId="25" fillId="22" borderId="13" xfId="0" applyFont="1" applyFill="1" applyBorder="1" applyAlignment="1" applyProtection="1">
      <alignment horizontal="center" vertical="center"/>
      <protection locked="0"/>
    </xf>
    <xf numFmtId="0" fontId="25" fillId="22" borderId="22" xfId="0" applyFont="1" applyFill="1" applyBorder="1" applyAlignment="1" applyProtection="1">
      <alignment horizontal="center" vertical="center" wrapText="1"/>
      <protection locked="0"/>
    </xf>
    <xf numFmtId="0" fontId="32" fillId="17" borderId="13" xfId="0" applyFont="1" applyFill="1" applyBorder="1" applyAlignment="1" applyProtection="1">
      <alignment horizontal="center" vertical="center" wrapText="1"/>
      <protection locked="0"/>
    </xf>
    <xf numFmtId="3" fontId="32" fillId="17" borderId="13" xfId="0" applyNumberFormat="1" applyFont="1" applyFill="1" applyBorder="1" applyAlignment="1" applyProtection="1">
      <alignment horizontal="right" vertical="center"/>
      <protection locked="0"/>
    </xf>
    <xf numFmtId="0" fontId="91" fillId="17" borderId="20" xfId="3" applyFont="1" applyFill="1" applyBorder="1" applyAlignment="1" applyProtection="1">
      <alignment horizontal="center" vertical="center"/>
      <protection locked="0"/>
    </xf>
    <xf numFmtId="0" fontId="91" fillId="17" borderId="20" xfId="3" applyFont="1" applyFill="1" applyBorder="1" applyAlignment="1" applyProtection="1">
      <alignment horizontal="center" vertical="center" wrapText="1"/>
      <protection locked="0"/>
    </xf>
    <xf numFmtId="167" fontId="0" fillId="17" borderId="0" xfId="0" applyNumberFormat="1" applyFill="1" applyProtection="1">
      <protection locked="0"/>
    </xf>
    <xf numFmtId="1" fontId="92" fillId="17" borderId="52" xfId="3" applyNumberFormat="1" applyFont="1" applyFill="1" applyBorder="1" applyProtection="1">
      <protection locked="0"/>
    </xf>
    <xf numFmtId="0" fontId="90" fillId="17" borderId="52" xfId="3" applyFill="1" applyBorder="1" applyAlignment="1" applyProtection="1">
      <alignment horizontal="center"/>
      <protection locked="0"/>
    </xf>
    <xf numFmtId="1" fontId="92" fillId="17" borderId="20" xfId="3" applyNumberFormat="1" applyFont="1" applyFill="1" applyBorder="1" applyProtection="1">
      <protection locked="0"/>
    </xf>
    <xf numFmtId="0" fontId="90" fillId="17" borderId="20" xfId="3" applyFill="1" applyBorder="1" applyAlignment="1" applyProtection="1">
      <alignment horizontal="center"/>
      <protection locked="0"/>
    </xf>
    <xf numFmtId="0" fontId="32" fillId="17" borderId="14" xfId="0" applyFont="1" applyFill="1" applyBorder="1" applyAlignment="1" applyProtection="1">
      <alignment horizontal="center" vertical="center" wrapText="1"/>
      <protection locked="0"/>
    </xf>
    <xf numFmtId="3" fontId="32" fillId="17" borderId="8" xfId="0" applyNumberFormat="1" applyFont="1" applyFill="1" applyBorder="1" applyAlignment="1" applyProtection="1">
      <alignment horizontal="right" vertical="center"/>
      <protection locked="0"/>
    </xf>
    <xf numFmtId="0" fontId="2" fillId="18" borderId="0" xfId="0" applyFont="1" applyFill="1" applyBorder="1" applyProtection="1">
      <protection locked="0"/>
    </xf>
    <xf numFmtId="0" fontId="9" fillId="4" borderId="0" xfId="0" applyFont="1" applyFill="1" applyBorder="1" applyAlignment="1" applyProtection="1">
      <alignment horizontal="center"/>
    </xf>
    <xf numFmtId="0" fontId="9" fillId="4" borderId="0" xfId="2" applyFont="1" applyFill="1" applyBorder="1" applyAlignment="1" applyProtection="1">
      <alignment horizontal="left"/>
    </xf>
    <xf numFmtId="0" fontId="1" fillId="2" borderId="0" xfId="0" applyFont="1" applyFill="1" applyBorder="1" applyAlignment="1" applyProtection="1">
      <alignment horizontal="center" vertical="center" wrapText="1"/>
    </xf>
    <xf numFmtId="0" fontId="3" fillId="3" borderId="0" xfId="0" applyFont="1" applyFill="1" applyBorder="1" applyAlignment="1" applyProtection="1">
      <alignment horizontal="center" vertical="center" wrapText="1"/>
    </xf>
    <xf numFmtId="0" fontId="7" fillId="2" borderId="0" xfId="0" applyFont="1" applyFill="1" applyBorder="1" applyAlignment="1" applyProtection="1">
      <alignment horizontal="justify" vertical="center" wrapText="1"/>
    </xf>
    <xf numFmtId="0" fontId="18" fillId="2" borderId="3" xfId="0" applyFont="1" applyFill="1" applyBorder="1" applyAlignment="1" applyProtection="1">
      <alignment horizontal="center"/>
    </xf>
    <xf numFmtId="0" fontId="20" fillId="3" borderId="0" xfId="0" applyFont="1" applyFill="1" applyBorder="1" applyAlignment="1" applyProtection="1">
      <alignment horizontal="left" vertical="center"/>
      <protection locked="0"/>
    </xf>
    <xf numFmtId="0" fontId="20" fillId="3" borderId="0" xfId="0" applyFont="1" applyFill="1" applyBorder="1" applyAlignment="1" applyProtection="1">
      <alignment horizontal="center" vertical="center"/>
      <protection locked="0"/>
    </xf>
    <xf numFmtId="0" fontId="24" fillId="9" borderId="0" xfId="0" applyFont="1" applyFill="1" applyBorder="1" applyAlignment="1" applyProtection="1">
      <alignment horizontal="left" vertical="center"/>
      <protection locked="0"/>
    </xf>
    <xf numFmtId="0" fontId="15" fillId="17" borderId="40" xfId="0" applyFont="1" applyFill="1" applyBorder="1" applyAlignment="1" applyProtection="1">
      <alignment horizontal="center" vertical="center" wrapText="1"/>
    </xf>
    <xf numFmtId="0" fontId="20" fillId="3" borderId="0" xfId="0" applyFont="1" applyFill="1" applyBorder="1" applyAlignment="1" applyProtection="1">
      <alignment horizontal="center" vertical="center" wrapText="1"/>
      <protection locked="0"/>
    </xf>
    <xf numFmtId="3" fontId="18" fillId="17" borderId="9" xfId="0" applyNumberFormat="1" applyFont="1" applyFill="1" applyBorder="1" applyAlignment="1" applyProtection="1">
      <alignment horizontal="center" vertical="center" wrapText="1"/>
    </xf>
    <xf numFmtId="164" fontId="18" fillId="17" borderId="41" xfId="0" applyNumberFormat="1" applyFont="1" applyFill="1" applyBorder="1" applyAlignment="1" applyProtection="1">
      <alignment horizontal="left" vertical="center" wrapText="1"/>
      <protection locked="0"/>
    </xf>
    <xf numFmtId="0" fontId="0" fillId="17" borderId="20" xfId="0" applyFill="1" applyBorder="1" applyAlignment="1" applyProtection="1">
      <alignment horizontal="center"/>
    </xf>
    <xf numFmtId="0" fontId="20" fillId="10" borderId="1" xfId="0" applyFont="1" applyFill="1" applyBorder="1" applyAlignment="1" applyProtection="1">
      <alignment horizontal="left" vertical="center" wrapText="1"/>
      <protection locked="0"/>
    </xf>
    <xf numFmtId="0" fontId="25" fillId="10" borderId="1" xfId="0" applyFont="1" applyFill="1" applyBorder="1" applyAlignment="1" applyProtection="1">
      <alignment horizontal="left" vertical="center" wrapText="1"/>
      <protection locked="0"/>
    </xf>
    <xf numFmtId="3" fontId="67" fillId="2" borderId="39" xfId="0" applyNumberFormat="1" applyFont="1" applyFill="1" applyBorder="1" applyAlignment="1" applyProtection="1">
      <alignment horizontal="center" vertical="center" wrapText="1"/>
    </xf>
    <xf numFmtId="164" fontId="67" fillId="17" borderId="40" xfId="0" applyNumberFormat="1" applyFont="1" applyFill="1" applyBorder="1" applyAlignment="1" applyProtection="1">
      <alignment horizontal="left" vertical="center" wrapText="1"/>
      <protection locked="0"/>
    </xf>
    <xf numFmtId="0" fontId="25" fillId="10" borderId="21" xfId="0" applyFont="1" applyFill="1" applyBorder="1" applyAlignment="1" applyProtection="1">
      <alignment horizontal="right" vertical="center" wrapText="1"/>
      <protection locked="0"/>
    </xf>
    <xf numFmtId="3" fontId="18" fillId="2" borderId="39" xfId="0" applyNumberFormat="1" applyFont="1" applyFill="1" applyBorder="1" applyAlignment="1" applyProtection="1">
      <alignment horizontal="center" vertical="center" wrapText="1"/>
    </xf>
    <xf numFmtId="164" fontId="18" fillId="17" borderId="40" xfId="0" applyNumberFormat="1" applyFont="1" applyFill="1" applyBorder="1" applyAlignment="1" applyProtection="1">
      <alignment horizontal="left" vertical="center" wrapText="1"/>
      <protection locked="0"/>
    </xf>
    <xf numFmtId="3" fontId="20" fillId="10" borderId="11" xfId="0" applyNumberFormat="1" applyFont="1" applyFill="1" applyBorder="1" applyAlignment="1" applyProtection="1">
      <alignment horizontal="center" vertical="center" wrapText="1"/>
    </xf>
    <xf numFmtId="164" fontId="20" fillId="10" borderId="35" xfId="0" applyNumberFormat="1" applyFont="1" applyFill="1" applyBorder="1" applyAlignment="1" applyProtection="1">
      <alignment horizontal="left" vertical="center" wrapText="1"/>
      <protection locked="0"/>
    </xf>
    <xf numFmtId="0" fontId="76" fillId="2" borderId="21" xfId="0" applyFont="1" applyFill="1" applyBorder="1" applyAlignment="1" applyProtection="1">
      <alignment horizontal="left" wrapText="1" indent="1"/>
      <protection locked="0"/>
    </xf>
    <xf numFmtId="0" fontId="24" fillId="3" borderId="0" xfId="0" applyFont="1" applyFill="1" applyBorder="1" applyAlignment="1" applyProtection="1">
      <alignment horizontal="left" vertical="center"/>
      <protection locked="0"/>
    </xf>
    <xf numFmtId="0" fontId="25" fillId="3" borderId="45" xfId="0" applyFont="1" applyFill="1" applyBorder="1" applyAlignment="1" applyProtection="1">
      <alignment horizontal="center" vertical="center" wrapText="1"/>
      <protection locked="0"/>
    </xf>
    <xf numFmtId="0" fontId="85" fillId="2" borderId="0" xfId="0" applyFont="1" applyFill="1" applyBorder="1" applyAlignment="1" applyProtection="1">
      <alignment horizontal="left" vertical="center" wrapText="1"/>
      <protection locked="0"/>
    </xf>
    <xf numFmtId="172" fontId="85" fillId="2" borderId="0" xfId="0" applyNumberFormat="1" applyFont="1" applyFill="1" applyBorder="1" applyAlignment="1" applyProtection="1">
      <alignment horizontal="center" vertical="center"/>
      <protection locked="0"/>
    </xf>
    <xf numFmtId="0" fontId="21" fillId="2" borderId="0" xfId="0" applyFont="1" applyFill="1" applyBorder="1" applyAlignment="1" applyProtection="1">
      <alignment horizontal="left" vertical="center" wrapText="1"/>
      <protection locked="0"/>
    </xf>
    <xf numFmtId="0" fontId="25" fillId="9" borderId="1" xfId="0" applyFont="1" applyFill="1" applyBorder="1" applyAlignment="1" applyProtection="1">
      <alignment horizontal="center" vertical="center" wrapText="1"/>
    </xf>
    <xf numFmtId="0" fontId="20" fillId="9" borderId="1" xfId="0" applyFont="1" applyFill="1" applyBorder="1" applyAlignment="1" applyProtection="1">
      <alignment horizontal="center" vertical="center" wrapText="1"/>
    </xf>
    <xf numFmtId="0" fontId="20" fillId="3" borderId="4" xfId="0" applyFont="1" applyFill="1" applyBorder="1" applyAlignment="1" applyProtection="1">
      <alignment horizontal="left" vertical="center" wrapText="1"/>
    </xf>
    <xf numFmtId="0" fontId="20" fillId="3" borderId="2" xfId="0" applyFont="1" applyFill="1" applyBorder="1" applyAlignment="1" applyProtection="1">
      <alignment horizontal="center" vertical="center" wrapText="1"/>
    </xf>
    <xf numFmtId="0" fontId="0" fillId="2" borderId="20" xfId="0" applyFill="1" applyBorder="1" applyAlignment="1" applyProtection="1">
      <alignment horizontal="center"/>
      <protection locked="0"/>
    </xf>
    <xf numFmtId="0" fontId="21" fillId="2" borderId="0" xfId="0" applyFont="1" applyFill="1" applyBorder="1" applyAlignment="1" applyProtection="1">
      <alignment vertical="center" wrapText="1"/>
      <protection locked="0"/>
    </xf>
    <xf numFmtId="2" fontId="32" fillId="30" borderId="38" xfId="0" applyNumberFormat="1" applyFont="1" applyFill="1" applyBorder="1" applyAlignment="1" applyProtection="1">
      <alignment horizontal="center" vertical="center" wrapText="1"/>
    </xf>
    <xf numFmtId="2" fontId="32" fillId="30" borderId="50" xfId="0" applyNumberFormat="1" applyFont="1" applyFill="1" applyBorder="1" applyAlignment="1" applyProtection="1">
      <alignment horizontal="center" vertical="center" wrapText="1"/>
    </xf>
    <xf numFmtId="0" fontId="20" fillId="3" borderId="0" xfId="0" applyFont="1" applyFill="1" applyBorder="1" applyAlignment="1" applyProtection="1">
      <alignment horizontal="left" vertical="center"/>
    </xf>
    <xf numFmtId="166" fontId="111" fillId="5" borderId="38" xfId="1" applyNumberFormat="1" applyFont="1" applyFill="1" applyBorder="1" applyAlignment="1" applyProtection="1">
      <alignment horizontal="center" vertical="center" wrapText="1"/>
      <protection locked="0"/>
    </xf>
    <xf numFmtId="166" fontId="111" fillId="5" borderId="50" xfId="1" applyNumberFormat="1" applyFont="1" applyFill="1" applyBorder="1" applyAlignment="1" applyProtection="1">
      <alignment horizontal="center" vertical="center" wrapText="1"/>
      <protection locked="0"/>
    </xf>
    <xf numFmtId="0" fontId="7" fillId="2" borderId="0" xfId="0" applyFont="1" applyFill="1" applyBorder="1" applyAlignment="1" applyProtection="1">
      <alignment horizontal="left" vertical="center"/>
    </xf>
    <xf numFmtId="0" fontId="32" fillId="2" borderId="0" xfId="0" applyFont="1" applyFill="1" applyBorder="1" applyAlignment="1" applyProtection="1">
      <alignment horizontal="left" vertical="top" wrapText="1"/>
    </xf>
    <xf numFmtId="0" fontId="6" fillId="9" borderId="17" xfId="0" applyFont="1" applyFill="1" applyBorder="1" applyAlignment="1" applyProtection="1">
      <alignment horizontal="center" vertical="center"/>
    </xf>
    <xf numFmtId="0" fontId="25" fillId="10" borderId="30" xfId="0" applyFont="1" applyFill="1" applyBorder="1" applyAlignment="1" applyProtection="1">
      <alignment horizontal="center" vertical="center" wrapText="1"/>
    </xf>
    <xf numFmtId="0" fontId="25" fillId="10" borderId="31" xfId="0" applyFont="1" applyFill="1" applyBorder="1" applyAlignment="1" applyProtection="1">
      <alignment horizontal="center" vertical="center" wrapText="1"/>
    </xf>
    <xf numFmtId="0" fontId="25" fillId="10" borderId="18" xfId="0" applyFont="1" applyFill="1" applyBorder="1" applyAlignment="1" applyProtection="1">
      <alignment horizontal="center" vertical="center" wrapText="1"/>
    </xf>
    <xf numFmtId="0" fontId="25" fillId="10" borderId="0" xfId="0" applyFont="1" applyFill="1" applyBorder="1" applyAlignment="1" applyProtection="1">
      <alignment horizontal="center" vertical="center" wrapText="1"/>
    </xf>
    <xf numFmtId="0" fontId="25" fillId="10" borderId="10" xfId="0" applyFont="1" applyFill="1" applyBorder="1" applyAlignment="1" applyProtection="1">
      <alignment horizontal="center" vertical="center" wrapText="1"/>
    </xf>
    <xf numFmtId="0" fontId="25" fillId="10" borderId="1" xfId="0" applyFont="1" applyFill="1" applyBorder="1" applyAlignment="1" applyProtection="1">
      <alignment horizontal="center" vertical="center" wrapText="1"/>
    </xf>
    <xf numFmtId="0" fontId="25" fillId="10" borderId="2" xfId="0" applyFont="1" applyFill="1" applyBorder="1" applyAlignment="1" applyProtection="1">
      <alignment horizontal="center" vertical="center" wrapText="1"/>
    </xf>
    <xf numFmtId="0" fontId="25" fillId="10" borderId="57" xfId="0" applyFont="1" applyFill="1" applyBorder="1" applyAlignment="1" applyProtection="1">
      <alignment horizontal="center" vertical="center" wrapText="1"/>
    </xf>
    <xf numFmtId="0" fontId="25" fillId="10" borderId="58" xfId="0" applyFont="1" applyFill="1" applyBorder="1" applyAlignment="1" applyProtection="1">
      <alignment horizontal="center" vertical="center" wrapText="1"/>
    </xf>
    <xf numFmtId="0" fontId="47" fillId="2" borderId="0" xfId="0" applyFont="1" applyFill="1" applyBorder="1" applyAlignment="1" applyProtection="1">
      <alignment horizontal="left" vertical="center" wrapText="1"/>
    </xf>
    <xf numFmtId="0" fontId="45" fillId="10" borderId="19"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indent="3"/>
    </xf>
    <xf numFmtId="0" fontId="24" fillId="3" borderId="0" xfId="0" applyFont="1" applyFill="1" applyBorder="1" applyAlignment="1" applyProtection="1">
      <alignment horizontal="left" vertical="center"/>
    </xf>
    <xf numFmtId="0" fontId="6" fillId="9" borderId="22" xfId="0" applyFont="1" applyFill="1" applyBorder="1" applyAlignment="1" applyProtection="1">
      <alignment horizontal="center" vertical="center"/>
    </xf>
    <xf numFmtId="0" fontId="20" fillId="9" borderId="25" xfId="0" applyFont="1" applyFill="1" applyBorder="1" applyAlignment="1" applyProtection="1">
      <alignment horizontal="center" vertical="center" wrapText="1"/>
    </xf>
    <xf numFmtId="0" fontId="20" fillId="9" borderId="26" xfId="0" applyFont="1" applyFill="1" applyBorder="1" applyAlignment="1" applyProtection="1">
      <alignment horizontal="center" vertical="center" wrapText="1"/>
    </xf>
    <xf numFmtId="0" fontId="25" fillId="10" borderId="27" xfId="0" applyFont="1" applyFill="1" applyBorder="1" applyAlignment="1" applyProtection="1">
      <alignment horizontal="center" vertical="center" wrapText="1"/>
    </xf>
    <xf numFmtId="0" fontId="25" fillId="9" borderId="28" xfId="0" applyFont="1" applyFill="1" applyBorder="1" applyAlignment="1" applyProtection="1">
      <alignment horizontal="center" vertical="center" wrapText="1"/>
    </xf>
    <xf numFmtId="0" fontId="25" fillId="10" borderId="29" xfId="0" applyFont="1" applyFill="1" applyBorder="1" applyAlignment="1" applyProtection="1">
      <alignment horizontal="center" vertical="center" wrapText="1"/>
    </xf>
    <xf numFmtId="0" fontId="25" fillId="10" borderId="15" xfId="0" applyFont="1" applyFill="1" applyBorder="1" applyAlignment="1" applyProtection="1">
      <alignment horizontal="center" vertical="center" wrapText="1"/>
    </xf>
    <xf numFmtId="0" fontId="25" fillId="10" borderId="4" xfId="0" applyFont="1" applyFill="1" applyBorder="1" applyAlignment="1" applyProtection="1">
      <alignment horizontal="center" vertical="center" wrapText="1"/>
    </xf>
    <xf numFmtId="0" fontId="0" fillId="18" borderId="0" xfId="0" applyFont="1" applyFill="1" applyBorder="1" applyAlignment="1" applyProtection="1">
      <alignment horizontal="left" vertical="center" wrapText="1"/>
    </xf>
    <xf numFmtId="0" fontId="20" fillId="3" borderId="0" xfId="0" applyFont="1" applyFill="1" applyBorder="1" applyAlignment="1" applyProtection="1">
      <alignment horizontal="left" vertical="center" wrapText="1"/>
    </xf>
    <xf numFmtId="0" fontId="53" fillId="2" borderId="33"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0" fontId="21" fillId="2" borderId="0" xfId="0" applyFont="1" applyFill="1" applyBorder="1" applyAlignment="1" applyProtection="1">
      <alignment horizontal="left" vertical="center" wrapText="1" indent="3"/>
    </xf>
    <xf numFmtId="0" fontId="6" fillId="9" borderId="10" xfId="0" applyFont="1" applyFill="1" applyBorder="1" applyAlignment="1" applyProtection="1">
      <alignment horizontal="center" vertical="center"/>
    </xf>
    <xf numFmtId="0" fontId="6" fillId="9" borderId="21" xfId="0" applyFont="1" applyFill="1" applyBorder="1" applyAlignment="1" applyProtection="1">
      <alignment horizontal="center" vertical="center"/>
    </xf>
    <xf numFmtId="0" fontId="6" fillId="9" borderId="4" xfId="0" applyFont="1" applyFill="1" applyBorder="1" applyAlignment="1" applyProtection="1">
      <alignment horizontal="center" vertical="center"/>
    </xf>
    <xf numFmtId="0" fontId="6" fillId="9" borderId="0" xfId="0" applyFont="1" applyFill="1" applyBorder="1" applyAlignment="1" applyProtection="1">
      <alignment horizontal="center" vertical="center"/>
    </xf>
    <xf numFmtId="0" fontId="6" fillId="9" borderId="16" xfId="0" applyFont="1" applyFill="1" applyBorder="1" applyAlignment="1" applyProtection="1">
      <alignment horizontal="center" vertical="center"/>
    </xf>
    <xf numFmtId="0" fontId="6" fillId="9" borderId="24" xfId="0" applyFont="1" applyFill="1" applyBorder="1" applyAlignment="1" applyProtection="1">
      <alignment horizontal="center" vertical="center"/>
    </xf>
    <xf numFmtId="0" fontId="21" fillId="2" borderId="0" xfId="0" applyFont="1" applyFill="1" applyBorder="1" applyAlignment="1" applyProtection="1">
      <alignment horizontal="left" vertical="top" wrapText="1"/>
    </xf>
    <xf numFmtId="0" fontId="21" fillId="2" borderId="0" xfId="0" applyFont="1" applyFill="1" applyBorder="1" applyAlignment="1" applyProtection="1">
      <alignment horizontal="left" wrapText="1"/>
    </xf>
    <xf numFmtId="0" fontId="55" fillId="2" borderId="0" xfId="0" applyFont="1" applyFill="1" applyBorder="1" applyAlignment="1" applyProtection="1">
      <alignment horizontal="left" vertical="center" wrapText="1"/>
    </xf>
    <xf numFmtId="0" fontId="6" fillId="9" borderId="4" xfId="0" applyFont="1" applyFill="1" applyBorder="1" applyAlignment="1" applyProtection="1">
      <alignment horizontal="center" vertical="center" wrapText="1"/>
    </xf>
    <xf numFmtId="0" fontId="25" fillId="10" borderId="2" xfId="0" applyFont="1" applyFill="1" applyBorder="1" applyAlignment="1" applyProtection="1">
      <alignment vertical="center" wrapText="1"/>
    </xf>
    <xf numFmtId="0" fontId="25" fillId="10" borderId="21" xfId="0" applyFont="1" applyFill="1" applyBorder="1" applyAlignment="1" applyProtection="1">
      <alignment horizontal="center" vertical="center" wrapText="1"/>
    </xf>
    <xf numFmtId="0" fontId="25" fillId="10" borderId="34" xfId="0" applyFont="1" applyFill="1" applyBorder="1" applyAlignment="1" applyProtection="1">
      <alignment horizontal="center" vertical="center" wrapText="1"/>
    </xf>
    <xf numFmtId="0" fontId="24" fillId="3" borderId="0" xfId="0" applyFont="1" applyFill="1" applyBorder="1" applyAlignment="1" applyProtection="1">
      <alignment horizontal="center" vertical="center"/>
    </xf>
    <xf numFmtId="0" fontId="57" fillId="2" borderId="0" xfId="0" applyFont="1" applyFill="1" applyBorder="1" applyAlignment="1" applyProtection="1">
      <alignment horizontal="left" wrapText="1"/>
    </xf>
    <xf numFmtId="0" fontId="21" fillId="2" borderId="0" xfId="0" applyFont="1" applyFill="1" applyBorder="1" applyAlignment="1" applyProtection="1">
      <alignment horizontal="left" wrapText="1"/>
      <protection locked="0"/>
    </xf>
    <xf numFmtId="0" fontId="6" fillId="9" borderId="4" xfId="0" applyFont="1" applyFill="1" applyBorder="1" applyAlignment="1" applyProtection="1">
      <alignment horizontal="center" vertical="center" wrapText="1"/>
      <protection locked="0"/>
    </xf>
    <xf numFmtId="0" fontId="25" fillId="10" borderId="2" xfId="0" applyFont="1" applyFill="1" applyBorder="1" applyAlignment="1" applyProtection="1">
      <alignment horizontal="center" vertical="center" wrapText="1"/>
      <protection locked="0"/>
    </xf>
    <xf numFmtId="0" fontId="25" fillId="10" borderId="21" xfId="0" applyFont="1" applyFill="1" applyBorder="1" applyAlignment="1" applyProtection="1">
      <alignment horizontal="center" vertical="center" wrapText="1"/>
      <protection locked="0"/>
    </xf>
    <xf numFmtId="0" fontId="25" fillId="10" borderId="34" xfId="0" applyFont="1" applyFill="1" applyBorder="1" applyAlignment="1" applyProtection="1">
      <alignment horizontal="center" vertical="center" wrapText="1"/>
      <protection locked="0"/>
    </xf>
    <xf numFmtId="0" fontId="50" fillId="2" borderId="4" xfId="0" applyFont="1" applyFill="1" applyBorder="1" applyAlignment="1" applyProtection="1">
      <alignment horizontal="center" wrapText="1"/>
    </xf>
    <xf numFmtId="0" fontId="50" fillId="2" borderId="36" xfId="0" applyFont="1" applyFill="1" applyBorder="1" applyAlignment="1" applyProtection="1">
      <alignment horizontal="center" wrapText="1"/>
    </xf>
    <xf numFmtId="0" fontId="0" fillId="2" borderId="0" xfId="0" applyFont="1" applyFill="1" applyBorder="1" applyAlignment="1" applyProtection="1">
      <alignment horizontal="left" vertical="top" wrapText="1"/>
    </xf>
    <xf numFmtId="0" fontId="25" fillId="10" borderId="36" xfId="0" applyFont="1" applyFill="1" applyBorder="1" applyAlignment="1" applyProtection="1">
      <alignment horizontal="center" vertical="center" wrapText="1"/>
    </xf>
    <xf numFmtId="166" fontId="19" fillId="5" borderId="38" xfId="1" applyNumberFormat="1" applyFont="1" applyFill="1" applyBorder="1" applyAlignment="1" applyProtection="1">
      <alignment horizontal="center" vertical="center"/>
      <protection locked="0"/>
    </xf>
    <xf numFmtId="166" fontId="19" fillId="5" borderId="50" xfId="1" applyNumberFormat="1" applyFont="1" applyFill="1" applyBorder="1" applyAlignment="1" applyProtection="1">
      <alignment horizontal="center" vertical="center"/>
      <protection locked="0"/>
    </xf>
    <xf numFmtId="0" fontId="24" fillId="3" borderId="24" xfId="0" applyFont="1" applyFill="1" applyBorder="1" applyAlignment="1" applyProtection="1">
      <alignment horizontal="left" vertical="center"/>
    </xf>
    <xf numFmtId="0" fontId="0" fillId="17" borderId="0" xfId="0" applyFill="1" applyAlignment="1" applyProtection="1">
      <alignment horizontal="left" vertical="top" wrapText="1"/>
    </xf>
    <xf numFmtId="49" fontId="32" fillId="18" borderId="51" xfId="0" applyNumberFormat="1" applyFont="1" applyFill="1" applyBorder="1" applyAlignment="1" applyProtection="1">
      <alignment horizontal="left" vertical="center" wrapText="1"/>
    </xf>
    <xf numFmtId="49" fontId="32" fillId="18" borderId="0" xfId="0" applyNumberFormat="1" applyFont="1" applyFill="1" applyBorder="1" applyAlignment="1" applyProtection="1">
      <alignment horizontal="left" vertical="center" wrapText="1"/>
    </xf>
    <xf numFmtId="0" fontId="60" fillId="12" borderId="0" xfId="0" applyFont="1" applyFill="1" applyBorder="1" applyAlignment="1" applyProtection="1">
      <alignment horizontal="center" vertical="center" wrapText="1"/>
    </xf>
    <xf numFmtId="0" fontId="0" fillId="2" borderId="38" xfId="0" applyFont="1" applyFill="1" applyBorder="1" applyAlignment="1" applyProtection="1">
      <alignment horizontal="left" vertical="center"/>
      <protection locked="0"/>
    </xf>
    <xf numFmtId="0" fontId="0" fillId="2" borderId="49" xfId="0" applyFont="1" applyFill="1" applyBorder="1" applyAlignment="1" applyProtection="1">
      <alignment horizontal="left" vertical="center"/>
      <protection locked="0"/>
    </xf>
    <xf numFmtId="0" fontId="0" fillId="2" borderId="50" xfId="0" applyFont="1" applyFill="1" applyBorder="1" applyAlignment="1" applyProtection="1">
      <alignment horizontal="left" vertical="center"/>
      <protection locked="0"/>
    </xf>
    <xf numFmtId="0" fontId="95" fillId="23" borderId="53" xfId="0" applyFont="1" applyFill="1" applyBorder="1" applyAlignment="1" applyProtection="1">
      <alignment vertical="center"/>
      <protection locked="0"/>
    </xf>
    <xf numFmtId="0" fontId="0" fillId="18" borderId="36" xfId="0" applyFont="1" applyFill="1" applyBorder="1" applyAlignment="1" applyProtection="1">
      <alignment horizontal="left" wrapText="1"/>
    </xf>
    <xf numFmtId="0" fontId="59" fillId="18" borderId="4" xfId="0" applyFont="1" applyFill="1" applyBorder="1" applyAlignment="1" applyProtection="1">
      <alignment horizontal="center" vertical="center" wrapText="1"/>
    </xf>
    <xf numFmtId="0" fontId="0" fillId="17" borderId="0" xfId="0" applyFill="1" applyAlignment="1" applyProtection="1">
      <alignment horizontal="left" wrapText="1"/>
    </xf>
    <xf numFmtId="3" fontId="25" fillId="3" borderId="37" xfId="0" applyNumberFormat="1" applyFont="1" applyFill="1" applyBorder="1" applyAlignment="1" applyProtection="1">
      <alignment horizontal="center" vertical="center"/>
    </xf>
    <xf numFmtId="0" fontId="93" fillId="17" borderId="0" xfId="0" applyFont="1" applyFill="1" applyAlignment="1" applyProtection="1">
      <alignment horizontal="left" vertical="top" wrapText="1"/>
    </xf>
    <xf numFmtId="0" fontId="94" fillId="17" borderId="0" xfId="0" applyFont="1" applyFill="1" applyAlignment="1" applyProtection="1">
      <alignment horizontal="left" vertical="top" wrapText="1"/>
    </xf>
    <xf numFmtId="0" fontId="95" fillId="23" borderId="53" xfId="0" applyFont="1" applyFill="1" applyBorder="1" applyAlignment="1" applyProtection="1">
      <alignment vertical="center"/>
    </xf>
    <xf numFmtId="0" fontId="101" fillId="17" borderId="0" xfId="0" applyFont="1" applyFill="1" applyAlignment="1" applyProtection="1">
      <alignment vertical="top"/>
    </xf>
    <xf numFmtId="0" fontId="40" fillId="2" borderId="0" xfId="0" applyFont="1" applyFill="1" applyBorder="1" applyAlignment="1" applyProtection="1">
      <alignment horizontal="left" vertical="top" wrapText="1"/>
    </xf>
    <xf numFmtId="0" fontId="0" fillId="2" borderId="0" xfId="0" applyFont="1" applyFill="1" applyBorder="1" applyAlignment="1" applyProtection="1">
      <alignment horizontal="left" vertical="center"/>
    </xf>
    <xf numFmtId="0" fontId="32" fillId="17"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xf>
    <xf numFmtId="0" fontId="32" fillId="18" borderId="0" xfId="0" applyFont="1" applyFill="1" applyBorder="1" applyAlignment="1" applyProtection="1">
      <alignment horizontal="center" vertical="center" wrapText="1"/>
    </xf>
    <xf numFmtId="0" fontId="0" fillId="2" borderId="0" xfId="0" applyFont="1" applyFill="1" applyBorder="1" applyAlignment="1" applyProtection="1">
      <alignment horizontal="left" wrapText="1"/>
    </xf>
    <xf numFmtId="0" fontId="68" fillId="2" borderId="0" xfId="0" applyFont="1" applyFill="1" applyBorder="1" applyAlignment="1" applyProtection="1">
      <alignment horizontal="left" vertical="center" wrapText="1"/>
    </xf>
    <xf numFmtId="0" fontId="98" fillId="17" borderId="0" xfId="0" applyFont="1" applyFill="1" applyAlignment="1" applyProtection="1">
      <alignment horizontal="left" vertical="top" wrapText="1"/>
    </xf>
    <xf numFmtId="0" fontId="100" fillId="17" borderId="0" xfId="2" applyFont="1" applyFill="1" applyAlignment="1" applyProtection="1">
      <alignment horizontal="left" vertical="top" wrapText="1"/>
    </xf>
    <xf numFmtId="0" fontId="21" fillId="2" borderId="0" xfId="0" applyFont="1" applyFill="1" applyBorder="1" applyAlignment="1" applyProtection="1">
      <alignment horizontal="left" wrapText="1" indent="7"/>
    </xf>
    <xf numFmtId="0" fontId="24" fillId="3" borderId="0" xfId="0" applyFont="1" applyFill="1" applyBorder="1" applyAlignment="1" applyProtection="1">
      <alignment vertical="center"/>
    </xf>
    <xf numFmtId="0" fontId="24" fillId="3" borderId="2"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13" xfId="0" applyFont="1" applyFill="1" applyBorder="1" applyAlignment="1" applyProtection="1">
      <alignment horizontal="left" vertical="center" wrapText="1"/>
    </xf>
    <xf numFmtId="0" fontId="17" fillId="2" borderId="13" xfId="0" applyFont="1" applyFill="1" applyBorder="1" applyAlignment="1" applyProtection="1">
      <alignment wrapText="1"/>
    </xf>
    <xf numFmtId="0" fontId="17" fillId="0" borderId="13" xfId="0" applyFont="1" applyBorder="1" applyAlignment="1" applyProtection="1">
      <alignment horizontal="left" vertical="center" wrapText="1"/>
    </xf>
    <xf numFmtId="0" fontId="17" fillId="0" borderId="13" xfId="0" applyFont="1" applyBorder="1" applyAlignment="1" applyProtection="1">
      <alignment horizontal="left" vertical="center" wrapText="1"/>
      <protection locked="0"/>
    </xf>
    <xf numFmtId="0" fontId="17" fillId="2" borderId="13" xfId="0" applyFont="1" applyFill="1" applyBorder="1" applyAlignment="1" applyProtection="1">
      <alignment horizontal="left" vertical="center" wrapText="1"/>
      <protection locked="0"/>
    </xf>
    <xf numFmtId="0" fontId="17" fillId="2" borderId="13" xfId="0" applyFont="1" applyFill="1" applyBorder="1" applyAlignment="1" applyProtection="1">
      <alignment horizontal="center" vertical="center" wrapText="1"/>
      <protection locked="0"/>
    </xf>
    <xf numFmtId="0" fontId="17" fillId="2" borderId="13" xfId="0" applyFont="1" applyFill="1" applyBorder="1" applyAlignment="1" applyProtection="1">
      <alignment wrapText="1"/>
      <protection locked="0"/>
    </xf>
  </cellXfs>
  <cellStyles count="4">
    <cellStyle name="Hipervínculo" xfId="2" builtinId="8"/>
    <cellStyle name="Millares" xfId="1" builtinId="3"/>
    <cellStyle name="Normal" xfId="0" builtinId="0"/>
    <cellStyle name="Normal 2" xfId="3"/>
  </cellStyles>
  <dxfs count="42">
    <dxf>
      <fill>
        <patternFill>
          <bgColor rgb="FFFFF2CC"/>
        </patternFill>
      </fill>
    </dxf>
    <dxf>
      <fill>
        <patternFill>
          <bgColor rgb="FFC5E0B4"/>
        </patternFill>
      </fill>
    </dxf>
    <dxf>
      <fill>
        <patternFill>
          <bgColor rgb="FFFFFFFF"/>
        </patternFill>
      </fill>
    </dxf>
    <dxf>
      <fill>
        <patternFill>
          <bgColor rgb="FFC5E0B4"/>
        </patternFill>
      </fill>
    </dxf>
    <dxf>
      <fill>
        <patternFill>
          <bgColor rgb="FFC5E0B4"/>
        </patternFill>
      </fill>
    </dxf>
    <dxf>
      <fill>
        <patternFill>
          <bgColor rgb="FFC5E0B4"/>
        </patternFill>
      </fill>
    </dxf>
    <dxf>
      <fill>
        <patternFill>
          <bgColor rgb="FFFFFFFF"/>
        </patternFill>
      </fill>
    </dxf>
    <dxf>
      <fill>
        <patternFill>
          <bgColor rgb="FFFFF2CC"/>
        </patternFill>
      </fill>
    </dxf>
    <dxf>
      <fill>
        <patternFill>
          <bgColor rgb="FFFFFFFF"/>
        </patternFill>
      </fill>
    </dxf>
    <dxf>
      <fill>
        <patternFill>
          <bgColor rgb="FFE2F0D9"/>
        </patternFill>
      </fill>
    </dxf>
    <dxf>
      <fill>
        <patternFill>
          <bgColor rgb="FFE2F0D9"/>
        </patternFill>
      </fill>
    </dxf>
    <dxf>
      <fill>
        <patternFill>
          <bgColor rgb="FFFFCC99"/>
        </patternFill>
      </fill>
    </dxf>
    <dxf>
      <fill>
        <patternFill>
          <bgColor rgb="FFFFCC99"/>
        </patternFill>
      </fill>
    </dxf>
    <dxf>
      <fill>
        <patternFill>
          <bgColor rgb="FFE2F0D9"/>
        </patternFill>
      </fill>
    </dxf>
    <dxf>
      <fill>
        <patternFill>
          <bgColor rgb="FFE2F0D9"/>
        </patternFill>
      </fill>
    </dxf>
    <dxf>
      <fill>
        <patternFill>
          <bgColor rgb="FFE2F0D9"/>
        </patternFill>
      </fill>
    </dxf>
    <dxf>
      <fill>
        <patternFill>
          <bgColor rgb="FFE2F0D9"/>
        </patternFill>
      </fill>
    </dxf>
    <dxf>
      <fill>
        <patternFill>
          <bgColor rgb="FFE2F0D9"/>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A9D18E"/>
        </patternFill>
      </fill>
    </dxf>
    <dxf>
      <fill>
        <patternFill>
          <bgColor rgb="FFCCCCFF"/>
        </patternFill>
      </fill>
    </dxf>
    <dxf>
      <font>
        <color rgb="FF2E75B6"/>
        <name val="Cambria"/>
      </font>
      <fill>
        <patternFill>
          <bgColor rgb="FFCCFFFF"/>
        </patternFill>
      </fill>
    </dxf>
    <dxf>
      <font>
        <color rgb="FF2E75B6"/>
        <name val="Cambria"/>
      </font>
      <fill>
        <patternFill>
          <bgColor rgb="FFCCFFFF"/>
        </patternFill>
      </fill>
    </dxf>
    <dxf>
      <fill>
        <patternFill>
          <bgColor rgb="FFE2F0D9"/>
        </patternFill>
      </fill>
    </dxf>
  </dxfs>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B8B8B"/>
      <rgbColor rgb="FF800080"/>
      <rgbColor rgb="FF008080"/>
      <rgbColor rgb="FFC0C0C0"/>
      <rgbColor rgb="FF808080"/>
      <rgbColor rgb="FFA5A5A5"/>
      <rgbColor rgb="FF993366"/>
      <rgbColor rgb="FFFFF2CC"/>
      <rgbColor rgb="FFCCFFFF"/>
      <rgbColor rgb="FF660066"/>
      <rgbColor rgb="FFF4B183"/>
      <rgbColor rgb="FF0066CC"/>
      <rgbColor rgb="FFCCCCFF"/>
      <rgbColor rgb="FF000080"/>
      <rgbColor rgb="FFFF00FF"/>
      <rgbColor rgb="FFC5E0B4"/>
      <rgbColor rgb="FF00FFFF"/>
      <rgbColor rgb="FF800080"/>
      <rgbColor rgb="FF800000"/>
      <rgbColor rgb="FF008080"/>
      <rgbColor rgb="FF0000FF"/>
      <rgbColor rgb="FF00CCFF"/>
      <rgbColor rgb="FFE2F0D9"/>
      <rgbColor rgb="FFCCFFCC"/>
      <rgbColor rgb="FFFFFF99"/>
      <rgbColor rgb="FF99CCFF"/>
      <rgbColor rgb="FFFF99CC"/>
      <rgbColor rgb="FFBDD7EE"/>
      <rgbColor rgb="FFFFCC99"/>
      <rgbColor rgb="FF2E75B6"/>
      <rgbColor rgb="FFF2F2F2"/>
      <rgbColor rgb="FF99CC00"/>
      <rgbColor rgb="FFA9D18E"/>
      <rgbColor rgb="FFD9D9D9"/>
      <rgbColor rgb="FFED7D31"/>
      <rgbColor rgb="FF5F5F5F"/>
      <rgbColor rgb="FF969696"/>
      <rgbColor rgb="FF003366"/>
      <rgbColor rgb="FF5B9BD5"/>
      <rgbColor rgb="FF003300"/>
      <rgbColor rgb="FF333300"/>
      <rgbColor rgb="FFF60000"/>
      <rgbColor rgb="FF993366"/>
      <rgbColor rgb="FF44546A"/>
      <rgbColor rgb="FF333333"/>
      <rgbColor rgb="00003366"/>
      <rgbColor rgb="00339966"/>
      <rgbColor rgb="00003300"/>
      <rgbColor rgb="00333300"/>
      <rgbColor rgb="00993300"/>
      <rgbColor rgb="00993366"/>
      <rgbColor rgb="00333399"/>
      <rgbColor rgb="00333333"/>
    </indexedColors>
    <mruColors>
      <color rgb="FF99CCFF"/>
      <color rgb="FF6EC5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lang="es-UY" sz="1050" b="1" strike="noStrike" spc="-1">
                <a:solidFill>
                  <a:srgbClr val="808080"/>
                </a:solidFill>
                <a:latin typeface="Arial Narrow"/>
                <a:ea typeface="Arial Narrow"/>
              </a:defRPr>
            </a:pPr>
            <a:r>
              <a:rPr lang="es-UY" sz="1050" b="1" strike="noStrike" spc="-1">
                <a:solidFill>
                  <a:srgbClr val="808080"/>
                </a:solidFill>
                <a:latin typeface="Arial Narrow"/>
                <a:ea typeface="Arial Narrow"/>
              </a:rPr>
              <a:t>Huella de carbono según alcances 
(t CO2 eq)</a:t>
            </a:r>
          </a:p>
        </c:rich>
      </c:tx>
      <c:layout/>
      <c:overlay val="0"/>
      <c:spPr>
        <a:noFill/>
        <a:ln w="25560">
          <a:noFill/>
        </a:ln>
      </c:spPr>
    </c:title>
    <c:autoTitleDeleted val="0"/>
    <c:plotArea>
      <c:layout>
        <c:manualLayout>
          <c:layoutTarget val="inner"/>
          <c:xMode val="edge"/>
          <c:yMode val="edge"/>
          <c:x val="0.199587871651457"/>
          <c:y val="0.39840970914417223"/>
          <c:w val="0.75537238740064783"/>
          <c:h val="0.38062356141452214"/>
        </c:manualLayout>
      </c:layout>
      <c:barChart>
        <c:barDir val="col"/>
        <c:grouping val="clustered"/>
        <c:varyColors val="0"/>
        <c:ser>
          <c:idx val="0"/>
          <c:order val="0"/>
          <c:invertIfNegative val="0"/>
          <c:cat>
            <c:strRef>
              <c:f>'Informe de resultados'!$BB$9:$BB$12</c:f>
              <c:strCache>
                <c:ptCount val="4"/>
                <c:pt idx="0">
                  <c:v>Alcance 1</c:v>
                </c:pt>
                <c:pt idx="1">
                  <c:v>Alcance 2</c:v>
                </c:pt>
                <c:pt idx="2">
                  <c:v>Alcance 3</c:v>
                </c:pt>
                <c:pt idx="3">
                  <c:v>Total</c:v>
                </c:pt>
              </c:strCache>
            </c:strRef>
          </c:cat>
          <c:val>
            <c:numRef>
              <c:f>'Informe de resultados'!$BC$9:$BC$12</c:f>
              <c:numCache>
                <c:formatCode>#,##0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276146136"/>
        <c:axId val="276145352"/>
      </c:barChart>
      <c:catAx>
        <c:axId val="276146136"/>
        <c:scaling>
          <c:orientation val="minMax"/>
        </c:scaling>
        <c:delete val="0"/>
        <c:axPos val="b"/>
        <c:numFmt formatCode="General" sourceLinked="0"/>
        <c:majorTickMark val="none"/>
        <c:minorTickMark val="none"/>
        <c:tickLblPos val="nextTo"/>
        <c:spPr>
          <a:ln w="6480">
            <a:solidFill>
              <a:srgbClr val="8B8B8B"/>
            </a:solidFill>
            <a:round/>
          </a:ln>
        </c:spPr>
        <c:txPr>
          <a:bodyPr/>
          <a:lstStyle/>
          <a:p>
            <a:pPr>
              <a:defRPr sz="800" b="1" strike="noStrike" spc="-1">
                <a:solidFill>
                  <a:srgbClr val="808080"/>
                </a:solidFill>
                <a:latin typeface="Arial Narrow"/>
                <a:ea typeface="Arial Narrow"/>
              </a:defRPr>
            </a:pPr>
            <a:endParaRPr lang="es-UY"/>
          </a:p>
        </c:txPr>
        <c:crossAx val="276145352"/>
        <c:crosses val="autoZero"/>
        <c:auto val="1"/>
        <c:lblAlgn val="ctr"/>
        <c:lblOffset val="100"/>
        <c:noMultiLvlLbl val="0"/>
      </c:catAx>
      <c:valAx>
        <c:axId val="276145352"/>
        <c:scaling>
          <c:orientation val="minMax"/>
          <c:min val="0"/>
        </c:scaling>
        <c:delete val="0"/>
        <c:axPos val="l"/>
        <c:majorGridlines>
          <c:spPr>
            <a:ln w="6480">
              <a:solidFill>
                <a:srgbClr val="8B8B8B"/>
              </a:solidFill>
              <a:round/>
            </a:ln>
          </c:spPr>
        </c:majorGridlines>
        <c:numFmt formatCode="#,##0.00" sourceLinked="0"/>
        <c:majorTickMark val="none"/>
        <c:minorTickMark val="none"/>
        <c:tickLblPos val="nextTo"/>
        <c:spPr>
          <a:ln w="6480">
            <a:solidFill>
              <a:srgbClr val="8B8B8B"/>
            </a:solidFill>
            <a:round/>
          </a:ln>
        </c:spPr>
        <c:txPr>
          <a:bodyPr/>
          <a:lstStyle/>
          <a:p>
            <a:pPr>
              <a:defRPr sz="800" b="0" strike="noStrike" spc="-1">
                <a:solidFill>
                  <a:srgbClr val="808080"/>
                </a:solidFill>
                <a:latin typeface="Arial Narrow"/>
                <a:ea typeface="Arial Narrow"/>
              </a:defRPr>
            </a:pPr>
            <a:endParaRPr lang="es-UY"/>
          </a:p>
        </c:txPr>
        <c:crossAx val="276146136"/>
        <c:crosses val="autoZero"/>
        <c:crossBetween val="between"/>
      </c:valAx>
      <c:spPr>
        <a:noFill/>
        <a:ln w="0">
          <a:noFill/>
        </a:ln>
      </c:spPr>
    </c:plotArea>
    <c:plotVisOnly val="1"/>
    <c:dispBlanksAs val="gap"/>
    <c:showDLblsOverMax val="0"/>
  </c:chart>
  <c:spPr>
    <a:solidFill>
      <a:srgbClr val="FFFFFF"/>
    </a:solidFill>
    <a:ln w="9360">
      <a:solidFill>
        <a:srgbClr val="D9D9D9"/>
      </a:solidFill>
      <a:round/>
    </a:ln>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lang="es-UY" sz="1050" b="1" strike="noStrike" spc="-1">
                <a:solidFill>
                  <a:srgbClr val="808080"/>
                </a:solidFill>
                <a:latin typeface="Arial Narrow"/>
                <a:ea typeface="Arial Narrow"/>
              </a:defRPr>
            </a:pPr>
            <a:r>
              <a:rPr lang="es-UY" sz="1050" b="1" strike="noStrike" spc="-1">
                <a:solidFill>
                  <a:srgbClr val="808080"/>
                </a:solidFill>
                <a:latin typeface="Arial Narrow"/>
                <a:ea typeface="Arial Narrow"/>
              </a:rPr>
              <a:t>Distribución de actividades emisoras </a:t>
            </a:r>
          </a:p>
        </c:rich>
      </c:tx>
      <c:layout>
        <c:manualLayout>
          <c:xMode val="edge"/>
          <c:yMode val="edge"/>
          <c:x val="0.18555744549250011"/>
          <c:y val="3.3175355450237004E-2"/>
        </c:manualLayout>
      </c:layout>
      <c:overlay val="0"/>
      <c:spPr>
        <a:noFill/>
        <a:ln w="25560">
          <a:noFill/>
        </a:ln>
      </c:spPr>
    </c:title>
    <c:autoTitleDeleted val="0"/>
    <c:view3D>
      <c:rotX val="20"/>
      <c:rotY val="140"/>
      <c:rAngAx val="0"/>
      <c:perspective val="20"/>
    </c:view3D>
    <c:floor>
      <c:thickness val="0"/>
      <c:spPr>
        <a:solidFill>
          <a:srgbClr val="D9D9D9"/>
        </a:solidFill>
        <a:ln w="0">
          <a:noFill/>
        </a:ln>
      </c:spPr>
    </c:floor>
    <c:sideWall>
      <c:thickness val="0"/>
      <c:spPr>
        <a:solidFill>
          <a:srgbClr val="D9D9D9"/>
        </a:solidFill>
        <a:ln w="0">
          <a:noFill/>
        </a:ln>
      </c:spPr>
    </c:sideWall>
    <c:backWall>
      <c:thickness val="0"/>
      <c:spPr>
        <a:solidFill>
          <a:srgbClr val="D9D9D9"/>
        </a:solidFill>
        <a:ln w="0">
          <a:noFill/>
        </a:ln>
      </c:spPr>
    </c:backWall>
    <c:plotArea>
      <c:layout>
        <c:manualLayout>
          <c:layoutTarget val="inner"/>
          <c:xMode val="edge"/>
          <c:yMode val="edge"/>
          <c:x val="8.1954538425854345E-2"/>
          <c:y val="0.3502987842571611"/>
          <c:w val="0.84768826349157345"/>
          <c:h val="0.39645580053575113"/>
        </c:manualLayout>
      </c:layout>
      <c:pie3DChart>
        <c:varyColors val="1"/>
        <c:ser>
          <c:idx val="0"/>
          <c:order val="0"/>
          <c:spPr>
            <a:solidFill>
              <a:srgbClr val="5B9BD5"/>
            </a:solidFill>
            <a:ln w="0">
              <a:noFill/>
            </a:ln>
          </c:spPr>
          <c:dPt>
            <c:idx val="1"/>
            <c:bubble3D val="0"/>
            <c:spPr>
              <a:solidFill>
                <a:srgbClr val="ED7D31"/>
              </a:solidFill>
              <a:ln w="0">
                <a:noFill/>
              </a:ln>
            </c:spPr>
          </c:dPt>
          <c:dPt>
            <c:idx val="2"/>
            <c:bubble3D val="0"/>
            <c:spPr>
              <a:solidFill>
                <a:srgbClr val="A5A5A5"/>
              </a:solidFill>
              <a:ln w="0">
                <a:noFill/>
              </a:ln>
            </c:spPr>
          </c:dPt>
          <c:cat>
            <c:strRef>
              <c:f>'Informe de resultados'!$BB$9:$BB$11</c:f>
              <c:strCache>
                <c:ptCount val="3"/>
                <c:pt idx="0">
                  <c:v>Alcance 1</c:v>
                </c:pt>
                <c:pt idx="1">
                  <c:v>Alcance 2</c:v>
                </c:pt>
                <c:pt idx="2">
                  <c:v>Alcance 3</c:v>
                </c:pt>
              </c:strCache>
            </c:strRef>
          </c:cat>
          <c:val>
            <c:numRef>
              <c:f>'Informe de resultados'!$BC$9:$BC$11</c:f>
              <c:numCache>
                <c:formatCode>#,##0</c:formatCode>
                <c:ptCount val="3"/>
                <c:pt idx="0">
                  <c:v>0</c:v>
                </c:pt>
                <c:pt idx="1">
                  <c:v>0</c:v>
                </c:pt>
                <c:pt idx="2">
                  <c:v>0</c:v>
                </c:pt>
              </c:numCache>
            </c:numRef>
          </c:val>
        </c:ser>
        <c:dLbls>
          <c:showLegendKey val="0"/>
          <c:showVal val="0"/>
          <c:showCatName val="0"/>
          <c:showSerName val="0"/>
          <c:showPercent val="0"/>
          <c:showBubbleSize val="0"/>
          <c:showLeaderLines val="1"/>
        </c:dLbls>
      </c:pie3DChart>
    </c:plotArea>
    <c:legend>
      <c:legendPos val="r"/>
      <c:layout>
        <c:manualLayout>
          <c:xMode val="edge"/>
          <c:yMode val="edge"/>
          <c:x val="0.11214994153768203"/>
          <c:y val="0.82412587873752019"/>
          <c:w val="0.76947449325843642"/>
          <c:h val="0.14572930268138606"/>
        </c:manualLayout>
      </c:layout>
      <c:overlay val="0"/>
      <c:spPr>
        <a:noFill/>
        <a:ln w="0">
          <a:noFill/>
        </a:ln>
      </c:spPr>
      <c:txPr>
        <a:bodyPr/>
        <a:lstStyle/>
        <a:p>
          <a:pPr>
            <a:defRPr sz="650" b="1" strike="noStrike" spc="-1">
              <a:solidFill>
                <a:srgbClr val="808080"/>
              </a:solidFill>
              <a:latin typeface="Arial Narrow"/>
              <a:ea typeface="Arial Narrow"/>
            </a:defRPr>
          </a:pPr>
          <a:endParaRPr lang="es-UY"/>
        </a:p>
      </c:txPr>
    </c:legend>
    <c:plotVisOnly val="1"/>
    <c:dispBlanksAs val="zero"/>
    <c:showDLblsOverMax val="0"/>
  </c:chart>
  <c:spPr>
    <a:solidFill>
      <a:srgbClr val="FFFFFF"/>
    </a:solidFill>
    <a:ln w="9360">
      <a:solidFill>
        <a:srgbClr val="D9D9D9"/>
      </a:solidFill>
      <a:round/>
    </a:ln>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lang="es-UY" sz="1100" b="1" strike="noStrike" spc="-1">
                <a:solidFill>
                  <a:srgbClr val="808080"/>
                </a:solidFill>
                <a:latin typeface="Arial Narrow"/>
                <a:ea typeface="Arial Narrow"/>
              </a:defRPr>
            </a:pPr>
            <a:r>
              <a:rPr lang="es-UY" sz="1100" b="1" strike="noStrike" spc="-1">
                <a:solidFill>
                  <a:srgbClr val="808080"/>
                </a:solidFill>
                <a:latin typeface="Arial Narrow"/>
                <a:ea typeface="Arial Narrow"/>
              </a:rPr>
              <a:t>Evolución de t CO2eq/año</a:t>
            </a:r>
          </a:p>
        </c:rich>
      </c:tx>
      <c:layout/>
      <c:overlay val="0"/>
      <c:spPr>
        <a:noFill/>
        <a:ln w="25560">
          <a:noFill/>
        </a:ln>
      </c:spPr>
    </c:title>
    <c:autoTitleDeleted val="0"/>
    <c:plotArea>
      <c:layout>
        <c:manualLayout>
          <c:layoutTarget val="inner"/>
          <c:xMode val="edge"/>
          <c:yMode val="edge"/>
          <c:x val="8.6331938633193925E-2"/>
          <c:y val="0.33117842630218014"/>
          <c:w val="0.88702928870292863"/>
          <c:h val="0.46490579977835211"/>
        </c:manualLayout>
      </c:layout>
      <c:barChart>
        <c:barDir val="col"/>
        <c:grouping val="clustered"/>
        <c:varyColors val="0"/>
        <c:ser>
          <c:idx val="0"/>
          <c:order val="0"/>
          <c:spPr>
            <a:solidFill>
              <a:srgbClr val="ED7D31"/>
            </a:solidFill>
            <a:ln w="0">
              <a:noFill/>
            </a:ln>
          </c:spPr>
          <c:invertIfNegative val="0"/>
          <c:cat>
            <c:numRef>
              <c:f>('Informe de resultados'!$D$28,'Informe de resultados'!$D$38,'Informe de resultados'!$D$48,'Informe de resultados'!$D$58)</c:f>
              <c:numCache>
                <c:formatCode>0</c:formatCode>
                <c:ptCount val="4"/>
                <c:pt idx="0" formatCode="General">
                  <c:v>2019</c:v>
                </c:pt>
                <c:pt idx="1">
                  <c:v>0</c:v>
                </c:pt>
                <c:pt idx="2">
                  <c:v>0</c:v>
                </c:pt>
                <c:pt idx="3">
                  <c:v>0</c:v>
                </c:pt>
              </c:numCache>
            </c:numRef>
          </c:cat>
          <c:val>
            <c:numRef>
              <c:f>('Informe de resultados'!$E$26,'Informe de resultados'!$E$36,'Informe de resultados'!$E$46,'Informe de resultados'!$E$56)</c:f>
              <c:numCache>
                <c:formatCode>#,##0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276147312"/>
        <c:axId val="276146528"/>
      </c:barChart>
      <c:catAx>
        <c:axId val="276147312"/>
        <c:scaling>
          <c:orientation val="minMax"/>
        </c:scaling>
        <c:delete val="0"/>
        <c:axPos val="b"/>
        <c:numFmt formatCode="General" sourceLinked="0"/>
        <c:majorTickMark val="none"/>
        <c:minorTickMark val="none"/>
        <c:tickLblPos val="nextTo"/>
        <c:spPr>
          <a:ln w="6480">
            <a:solidFill>
              <a:srgbClr val="8B8B8B"/>
            </a:solidFill>
            <a:round/>
          </a:ln>
        </c:spPr>
        <c:txPr>
          <a:bodyPr/>
          <a:lstStyle/>
          <a:p>
            <a:pPr>
              <a:defRPr sz="1000" b="1" strike="noStrike" spc="-1">
                <a:solidFill>
                  <a:srgbClr val="808080"/>
                </a:solidFill>
                <a:latin typeface="Arial Narrow"/>
                <a:ea typeface="Arial Narrow"/>
              </a:defRPr>
            </a:pPr>
            <a:endParaRPr lang="es-UY"/>
          </a:p>
        </c:txPr>
        <c:crossAx val="276146528"/>
        <c:crosses val="autoZero"/>
        <c:auto val="1"/>
        <c:lblAlgn val="ctr"/>
        <c:lblOffset val="100"/>
        <c:noMultiLvlLbl val="0"/>
      </c:catAx>
      <c:valAx>
        <c:axId val="276146528"/>
        <c:scaling>
          <c:orientation val="minMax"/>
          <c:min val="0"/>
        </c:scaling>
        <c:delete val="0"/>
        <c:axPos val="l"/>
        <c:majorGridlines>
          <c:spPr>
            <a:ln w="6480">
              <a:solidFill>
                <a:srgbClr val="8B8B8B"/>
              </a:solidFill>
              <a:round/>
            </a:ln>
          </c:spPr>
        </c:majorGridlines>
        <c:numFmt formatCode="#,##0" sourceLinked="1"/>
        <c:majorTickMark val="none"/>
        <c:minorTickMark val="none"/>
        <c:tickLblPos val="nextTo"/>
        <c:spPr>
          <a:ln w="9360">
            <a:noFill/>
          </a:ln>
        </c:spPr>
        <c:txPr>
          <a:bodyPr/>
          <a:lstStyle/>
          <a:p>
            <a:pPr>
              <a:defRPr sz="800" b="0" strike="noStrike" spc="-1" baseline="0">
                <a:solidFill>
                  <a:srgbClr val="808080"/>
                </a:solidFill>
                <a:latin typeface="Arial Narrow"/>
                <a:ea typeface="Arial Narrow"/>
              </a:defRPr>
            </a:pPr>
            <a:endParaRPr lang="es-UY"/>
          </a:p>
        </c:txPr>
        <c:crossAx val="276147312"/>
        <c:crosses val="autoZero"/>
        <c:crossBetween val="between"/>
      </c:valAx>
      <c:spPr>
        <a:noFill/>
        <a:ln w="0">
          <a:noFill/>
        </a:ln>
      </c:spPr>
    </c:plotArea>
    <c:plotVisOnly val="1"/>
    <c:dispBlanksAs val="zero"/>
    <c:showDLblsOverMax val="0"/>
  </c:chart>
  <c:spPr>
    <a:solidFill>
      <a:srgbClr val="FFFFFF"/>
    </a:solidFill>
    <a:ln w="9360">
      <a:solidFill>
        <a:srgbClr val="D9D9D9"/>
      </a:solidFill>
      <a:round/>
    </a:ln>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lang="es-UY" sz="1100" b="1" strike="noStrike" spc="-1">
                <a:solidFill>
                  <a:srgbClr val="808080"/>
                </a:solidFill>
                <a:latin typeface="Arial Narrow"/>
                <a:ea typeface="Arial Narrow"/>
              </a:defRPr>
            </a:pPr>
            <a:r>
              <a:rPr lang="es-UY" sz="1100" b="1" strike="noStrike" spc="-1">
                <a:solidFill>
                  <a:srgbClr val="808080"/>
                </a:solidFill>
                <a:latin typeface="Arial Narrow"/>
                <a:ea typeface="Arial Narrow"/>
              </a:rPr>
              <a:t>Evolución de t CO2 eq/</a:t>
            </a:r>
            <a:r>
              <a:rPr lang="es-UY" sz="1100" b="1" strike="noStrike" spc="-1" baseline="0">
                <a:solidFill>
                  <a:srgbClr val="808080"/>
                </a:solidFill>
                <a:latin typeface="Arial Narrow"/>
                <a:ea typeface="Arial Narrow"/>
              </a:rPr>
              <a:t> Facturación/ </a:t>
            </a:r>
            <a:r>
              <a:rPr lang="es-UY" sz="1100" b="1" strike="noStrike" spc="-1">
                <a:solidFill>
                  <a:srgbClr val="808080"/>
                </a:solidFill>
                <a:latin typeface="Arial Narrow"/>
                <a:ea typeface="Arial Narrow"/>
              </a:rPr>
              <a:t>año)</a:t>
            </a:r>
          </a:p>
        </c:rich>
      </c:tx>
      <c:layout/>
      <c:overlay val="0"/>
      <c:spPr>
        <a:noFill/>
        <a:ln w="25560">
          <a:noFill/>
        </a:ln>
      </c:spPr>
    </c:title>
    <c:autoTitleDeleted val="0"/>
    <c:plotArea>
      <c:layout>
        <c:manualLayout>
          <c:layoutTarget val="inner"/>
          <c:xMode val="edge"/>
          <c:yMode val="edge"/>
          <c:x val="8.6331938633193925E-2"/>
          <c:y val="0.33115060804490221"/>
          <c:w val="0.88702928870292863"/>
          <c:h val="0.4649204864359211"/>
        </c:manualLayout>
      </c:layout>
      <c:barChart>
        <c:barDir val="col"/>
        <c:grouping val="clustered"/>
        <c:varyColors val="0"/>
        <c:ser>
          <c:idx val="0"/>
          <c:order val="0"/>
          <c:spPr>
            <a:solidFill>
              <a:srgbClr val="5B9BD5"/>
            </a:solidFill>
            <a:ln w="0">
              <a:noFill/>
            </a:ln>
          </c:spPr>
          <c:invertIfNegative val="0"/>
          <c:cat>
            <c:numRef>
              <c:f>('Informe de resultados'!$D$28,'Informe de resultados'!$D$38,'Informe de resultados'!$D$48,'Informe de resultados'!$D$58)</c:f>
              <c:numCache>
                <c:formatCode>0</c:formatCode>
                <c:ptCount val="4"/>
                <c:pt idx="0" formatCode="General">
                  <c:v>2019</c:v>
                </c:pt>
                <c:pt idx="1">
                  <c:v>0</c:v>
                </c:pt>
                <c:pt idx="2">
                  <c:v>0</c:v>
                </c:pt>
                <c:pt idx="3">
                  <c:v>0</c:v>
                </c:pt>
              </c:numCache>
            </c:numRef>
          </c:cat>
          <c:val>
            <c:numRef>
              <c:f>('Informe de resultados'!$E$28,'Informe de resultados'!$E$38,'Informe de resultados'!$E$48,'Informe de resultados'!$E$58)</c:f>
              <c:numCache>
                <c:formatCode>#,##0.0000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276150840"/>
        <c:axId val="276148880"/>
      </c:barChart>
      <c:catAx>
        <c:axId val="276150840"/>
        <c:scaling>
          <c:orientation val="minMax"/>
        </c:scaling>
        <c:delete val="0"/>
        <c:axPos val="b"/>
        <c:numFmt formatCode="General" sourceLinked="0"/>
        <c:majorTickMark val="none"/>
        <c:minorTickMark val="none"/>
        <c:tickLblPos val="nextTo"/>
        <c:spPr>
          <a:ln w="6480">
            <a:solidFill>
              <a:srgbClr val="8B8B8B"/>
            </a:solidFill>
            <a:round/>
          </a:ln>
        </c:spPr>
        <c:txPr>
          <a:bodyPr/>
          <a:lstStyle/>
          <a:p>
            <a:pPr>
              <a:defRPr sz="1000" b="1" strike="noStrike" spc="-1">
                <a:solidFill>
                  <a:srgbClr val="808080"/>
                </a:solidFill>
                <a:latin typeface="Arial Narrow"/>
                <a:ea typeface="Arial Narrow"/>
              </a:defRPr>
            </a:pPr>
            <a:endParaRPr lang="es-UY"/>
          </a:p>
        </c:txPr>
        <c:crossAx val="276148880"/>
        <c:crosses val="autoZero"/>
        <c:auto val="1"/>
        <c:lblAlgn val="ctr"/>
        <c:lblOffset val="100"/>
        <c:noMultiLvlLbl val="0"/>
      </c:catAx>
      <c:valAx>
        <c:axId val="276148880"/>
        <c:scaling>
          <c:orientation val="minMax"/>
          <c:min val="0"/>
        </c:scaling>
        <c:delete val="0"/>
        <c:axPos val="l"/>
        <c:majorGridlines>
          <c:spPr>
            <a:ln w="6480">
              <a:solidFill>
                <a:srgbClr val="8B8B8B"/>
              </a:solidFill>
              <a:round/>
            </a:ln>
          </c:spPr>
        </c:majorGridlines>
        <c:numFmt formatCode="#,##0.0000" sourceLinked="1"/>
        <c:majorTickMark val="none"/>
        <c:minorTickMark val="none"/>
        <c:tickLblPos val="nextTo"/>
        <c:spPr>
          <a:ln w="9360">
            <a:noFill/>
          </a:ln>
        </c:spPr>
        <c:txPr>
          <a:bodyPr/>
          <a:lstStyle/>
          <a:p>
            <a:pPr>
              <a:defRPr sz="800" b="0" strike="noStrike" spc="-1">
                <a:solidFill>
                  <a:srgbClr val="808080"/>
                </a:solidFill>
                <a:latin typeface="Arial Narrow"/>
                <a:ea typeface="Arial Narrow"/>
              </a:defRPr>
            </a:pPr>
            <a:endParaRPr lang="es-UY"/>
          </a:p>
        </c:txPr>
        <c:crossAx val="276150840"/>
        <c:crosses val="autoZero"/>
        <c:crossBetween val="between"/>
      </c:valAx>
      <c:spPr>
        <a:noFill/>
        <a:ln w="0">
          <a:noFill/>
        </a:ln>
      </c:spPr>
    </c:plotArea>
    <c:plotVisOnly val="1"/>
    <c:dispBlanksAs val="zero"/>
    <c:showDLblsOverMax val="0"/>
  </c:chart>
  <c:spPr>
    <a:solidFill>
      <a:srgbClr val="FFFFFF"/>
    </a:solidFill>
    <a:ln w="9360">
      <a:solidFill>
        <a:srgbClr val="D9D9D9"/>
      </a:solidFill>
      <a:round/>
    </a:ln>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lang="es-UY" sz="1100" b="1" strike="noStrike" spc="-1">
                <a:solidFill>
                  <a:srgbClr val="808080"/>
                </a:solidFill>
                <a:latin typeface="Arial Narrow"/>
                <a:ea typeface="Arial Narrow"/>
              </a:defRPr>
            </a:pPr>
            <a:r>
              <a:rPr lang="es-UY" sz="1100" b="1" strike="noStrike" spc="-1">
                <a:solidFill>
                  <a:srgbClr val="808080"/>
                </a:solidFill>
                <a:latin typeface="Arial Narrow"/>
                <a:ea typeface="Arial Narrow"/>
              </a:rPr>
              <a:t>Evolución de  t CO2 eq/año/empleado)</a:t>
            </a:r>
          </a:p>
        </c:rich>
      </c:tx>
      <c:layout/>
      <c:overlay val="0"/>
      <c:spPr>
        <a:noFill/>
        <a:ln w="25560">
          <a:noFill/>
        </a:ln>
      </c:spPr>
    </c:title>
    <c:autoTitleDeleted val="0"/>
    <c:plotArea>
      <c:layout>
        <c:manualLayout>
          <c:layoutTarget val="inner"/>
          <c:xMode val="edge"/>
          <c:yMode val="edge"/>
          <c:x val="8.6331938633193925E-2"/>
          <c:y val="0.3310810810810812"/>
          <c:w val="0.88702928870292863"/>
          <c:h val="0.46486486486486533"/>
        </c:manualLayout>
      </c:layout>
      <c:barChart>
        <c:barDir val="col"/>
        <c:grouping val="clustered"/>
        <c:varyColors val="0"/>
        <c:ser>
          <c:idx val="0"/>
          <c:order val="0"/>
          <c:spPr>
            <a:solidFill>
              <a:srgbClr val="A5A5A5"/>
            </a:solidFill>
            <a:ln w="0">
              <a:noFill/>
            </a:ln>
          </c:spPr>
          <c:invertIfNegative val="0"/>
          <c:cat>
            <c:numRef>
              <c:f>('Informe de resultados'!$D$28,'Informe de resultados'!$D$38,'Informe de resultados'!$D$48,'Informe de resultados'!$D$58)</c:f>
              <c:numCache>
                <c:formatCode>0</c:formatCode>
                <c:ptCount val="4"/>
                <c:pt idx="0" formatCode="General">
                  <c:v>2019</c:v>
                </c:pt>
                <c:pt idx="1">
                  <c:v>0</c:v>
                </c:pt>
                <c:pt idx="2">
                  <c:v>0</c:v>
                </c:pt>
                <c:pt idx="3">
                  <c:v>0</c:v>
                </c:pt>
              </c:numCache>
            </c:numRef>
          </c:cat>
          <c:val>
            <c:numRef>
              <c:f>('Informe de resultados'!$E$30,'Informe de resultados'!$E$40,'Informe de resultados'!$E$50,'Informe de resultados'!$E$60)</c:f>
              <c:numCache>
                <c:formatCode>#,##0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478597136"/>
        <c:axId val="478600272"/>
      </c:barChart>
      <c:catAx>
        <c:axId val="478597136"/>
        <c:scaling>
          <c:orientation val="minMax"/>
        </c:scaling>
        <c:delete val="0"/>
        <c:axPos val="b"/>
        <c:numFmt formatCode="General" sourceLinked="0"/>
        <c:majorTickMark val="none"/>
        <c:minorTickMark val="none"/>
        <c:tickLblPos val="nextTo"/>
        <c:spPr>
          <a:ln w="6480">
            <a:solidFill>
              <a:srgbClr val="8B8B8B"/>
            </a:solidFill>
            <a:round/>
          </a:ln>
        </c:spPr>
        <c:txPr>
          <a:bodyPr/>
          <a:lstStyle/>
          <a:p>
            <a:pPr>
              <a:defRPr sz="1000" b="1" strike="noStrike" spc="-1">
                <a:solidFill>
                  <a:srgbClr val="808080"/>
                </a:solidFill>
                <a:latin typeface="Arial Narrow"/>
                <a:ea typeface="Arial Narrow"/>
              </a:defRPr>
            </a:pPr>
            <a:endParaRPr lang="es-UY"/>
          </a:p>
        </c:txPr>
        <c:crossAx val="478600272"/>
        <c:crosses val="autoZero"/>
        <c:auto val="1"/>
        <c:lblAlgn val="ctr"/>
        <c:lblOffset val="100"/>
        <c:noMultiLvlLbl val="0"/>
      </c:catAx>
      <c:valAx>
        <c:axId val="478600272"/>
        <c:scaling>
          <c:orientation val="minMax"/>
          <c:min val="0"/>
        </c:scaling>
        <c:delete val="0"/>
        <c:axPos val="l"/>
        <c:majorGridlines>
          <c:spPr>
            <a:ln w="6480">
              <a:solidFill>
                <a:srgbClr val="8B8B8B"/>
              </a:solidFill>
              <a:round/>
            </a:ln>
          </c:spPr>
        </c:majorGridlines>
        <c:numFmt formatCode="#,##0" sourceLinked="1"/>
        <c:majorTickMark val="none"/>
        <c:minorTickMark val="none"/>
        <c:tickLblPos val="nextTo"/>
        <c:spPr>
          <a:ln w="9360">
            <a:noFill/>
          </a:ln>
        </c:spPr>
        <c:txPr>
          <a:bodyPr/>
          <a:lstStyle/>
          <a:p>
            <a:pPr>
              <a:defRPr sz="800" b="0" strike="noStrike" spc="-1">
                <a:solidFill>
                  <a:srgbClr val="808080"/>
                </a:solidFill>
                <a:latin typeface="Arial Narrow"/>
                <a:ea typeface="Arial Narrow"/>
              </a:defRPr>
            </a:pPr>
            <a:endParaRPr lang="es-UY"/>
          </a:p>
        </c:txPr>
        <c:crossAx val="478597136"/>
        <c:crosses val="autoZero"/>
        <c:crossBetween val="between"/>
      </c:valAx>
      <c:spPr>
        <a:noFill/>
        <a:ln w="0">
          <a:noFill/>
        </a:ln>
      </c:spPr>
    </c:plotArea>
    <c:plotVisOnly val="1"/>
    <c:dispBlanksAs val="zero"/>
    <c:showDLblsOverMax val="0"/>
  </c:chart>
  <c:spPr>
    <a:solidFill>
      <a:srgbClr val="FFFFFF"/>
    </a:solidFill>
    <a:ln w="9360">
      <a:solidFill>
        <a:srgbClr val="D9D9D9"/>
      </a:solidFill>
      <a:round/>
    </a:ln>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lang="es-UY" sz="1100" b="1" strike="noStrike" spc="-1">
                <a:solidFill>
                  <a:srgbClr val="808080"/>
                </a:solidFill>
                <a:latin typeface="Arial Narrow"/>
                <a:ea typeface="Arial Narrow"/>
              </a:defRPr>
            </a:pPr>
            <a:r>
              <a:rPr lang="es-UY" sz="1100" b="1" strike="noStrike" spc="-1">
                <a:solidFill>
                  <a:srgbClr val="808080"/>
                </a:solidFill>
                <a:latin typeface="Arial Narrow"/>
                <a:ea typeface="Arial Narrow"/>
              </a:rPr>
              <a:t>Evolución de  t CO2 eq/año/m2)</a:t>
            </a:r>
          </a:p>
        </c:rich>
      </c:tx>
      <c:overlay val="0"/>
      <c:spPr>
        <a:noFill/>
        <a:ln w="25560">
          <a:noFill/>
        </a:ln>
      </c:spPr>
    </c:title>
    <c:autoTitleDeleted val="0"/>
    <c:plotArea>
      <c:layout>
        <c:manualLayout>
          <c:layoutTarget val="inner"/>
          <c:xMode val="edge"/>
          <c:yMode val="edge"/>
          <c:x val="8.6331938633193925E-2"/>
          <c:y val="0.3310810810810812"/>
          <c:w val="0.88702928870292863"/>
          <c:h val="0.46486486486486533"/>
        </c:manualLayout>
      </c:layout>
      <c:barChart>
        <c:barDir val="col"/>
        <c:grouping val="clustered"/>
        <c:varyColors val="0"/>
        <c:ser>
          <c:idx val="0"/>
          <c:order val="0"/>
          <c:invertIfNegative val="0"/>
          <c:cat>
            <c:numRef>
              <c:f>('Informe de resultados'!$D$28,'Informe de resultados'!$D$38,'Informe de resultados'!$D$48,'Informe de resultados'!$D$58)</c:f>
              <c:numCache>
                <c:formatCode>0</c:formatCode>
                <c:ptCount val="4"/>
                <c:pt idx="0" formatCode="General">
                  <c:v>2019</c:v>
                </c:pt>
                <c:pt idx="1">
                  <c:v>0</c:v>
                </c:pt>
                <c:pt idx="2">
                  <c:v>0</c:v>
                </c:pt>
                <c:pt idx="3">
                  <c:v>0</c:v>
                </c:pt>
              </c:numCache>
            </c:numRef>
          </c:cat>
          <c:val>
            <c:numRef>
              <c:f>('Informe de resultados'!$E$32,'Informe de resultados'!$E$42,'Informe de resultados'!$E$52,'Informe de resultados'!$E$62)</c:f>
              <c:numCache>
                <c:formatCode>#,##0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478597920"/>
        <c:axId val="478597528"/>
      </c:barChart>
      <c:catAx>
        <c:axId val="478597920"/>
        <c:scaling>
          <c:orientation val="minMax"/>
        </c:scaling>
        <c:delete val="0"/>
        <c:axPos val="b"/>
        <c:numFmt formatCode="General" sourceLinked="0"/>
        <c:majorTickMark val="none"/>
        <c:minorTickMark val="none"/>
        <c:tickLblPos val="nextTo"/>
        <c:spPr>
          <a:ln w="6480">
            <a:solidFill>
              <a:srgbClr val="8B8B8B"/>
            </a:solidFill>
            <a:round/>
          </a:ln>
        </c:spPr>
        <c:txPr>
          <a:bodyPr/>
          <a:lstStyle/>
          <a:p>
            <a:pPr>
              <a:defRPr sz="1000" b="1" strike="noStrike" spc="-1">
                <a:solidFill>
                  <a:srgbClr val="808080"/>
                </a:solidFill>
                <a:latin typeface="Arial Narrow"/>
                <a:ea typeface="Arial Narrow"/>
              </a:defRPr>
            </a:pPr>
            <a:endParaRPr lang="es-UY"/>
          </a:p>
        </c:txPr>
        <c:crossAx val="478597528"/>
        <c:crosses val="autoZero"/>
        <c:auto val="1"/>
        <c:lblAlgn val="ctr"/>
        <c:lblOffset val="100"/>
        <c:noMultiLvlLbl val="0"/>
      </c:catAx>
      <c:valAx>
        <c:axId val="478597528"/>
        <c:scaling>
          <c:orientation val="minMax"/>
          <c:min val="0"/>
        </c:scaling>
        <c:delete val="0"/>
        <c:axPos val="l"/>
        <c:majorGridlines>
          <c:spPr>
            <a:ln w="6480">
              <a:solidFill>
                <a:srgbClr val="8B8B8B"/>
              </a:solidFill>
              <a:round/>
            </a:ln>
          </c:spPr>
        </c:majorGridlines>
        <c:numFmt formatCode="#,##0" sourceLinked="1"/>
        <c:majorTickMark val="none"/>
        <c:minorTickMark val="none"/>
        <c:tickLblPos val="nextTo"/>
        <c:spPr>
          <a:ln w="9360">
            <a:noFill/>
          </a:ln>
        </c:spPr>
        <c:txPr>
          <a:bodyPr/>
          <a:lstStyle/>
          <a:p>
            <a:pPr>
              <a:defRPr sz="800" b="0" strike="noStrike" spc="-1">
                <a:solidFill>
                  <a:srgbClr val="808080"/>
                </a:solidFill>
                <a:latin typeface="Arial Narrow"/>
                <a:ea typeface="Arial Narrow"/>
              </a:defRPr>
            </a:pPr>
            <a:endParaRPr lang="es-UY"/>
          </a:p>
        </c:txPr>
        <c:crossAx val="478597920"/>
        <c:crosses val="autoZero"/>
        <c:crossBetween val="between"/>
      </c:valAx>
      <c:spPr>
        <a:noFill/>
        <a:ln w="0">
          <a:noFill/>
        </a:ln>
      </c:spPr>
    </c:plotArea>
    <c:plotVisOnly val="1"/>
    <c:dispBlanksAs val="zero"/>
    <c:showDLblsOverMax val="0"/>
  </c:chart>
  <c:spPr>
    <a:solidFill>
      <a:srgbClr val="FFFFFF"/>
    </a:solidFill>
    <a:ln w="9360">
      <a:solidFill>
        <a:srgbClr val="D9D9D9"/>
      </a:solidFill>
      <a:round/>
    </a:ln>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1.wmf"/><Relationship Id="rId1" Type="http://schemas.openxmlformats.org/officeDocument/2006/relationships/hyperlink" Target="#'':''!$L:$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wmf"/><Relationship Id="rId1" Type="http://schemas.openxmlformats.org/officeDocument/2006/relationships/hyperlink" Target="#'':''!$L:$L"/></Relationships>
</file>

<file path=xl/drawings/drawing1.xml><?xml version="1.0" encoding="utf-8"?>
<xdr:wsDr xmlns:xdr="http://schemas.openxmlformats.org/drawingml/2006/spreadsheetDrawing" xmlns:a="http://schemas.openxmlformats.org/drawingml/2006/main">
  <xdr:twoCellAnchor>
    <xdr:from>
      <xdr:col>3</xdr:col>
      <xdr:colOff>714240</xdr:colOff>
      <xdr:row>25</xdr:row>
      <xdr:rowOff>0</xdr:rowOff>
    </xdr:from>
    <xdr:to>
      <xdr:col>4</xdr:col>
      <xdr:colOff>75240</xdr:colOff>
      <xdr:row>29</xdr:row>
      <xdr:rowOff>189000</xdr:rowOff>
    </xdr:to>
    <xdr:sp macro="" textlink="">
      <xdr:nvSpPr>
        <xdr:cNvPr id="5" name="7 Abrir llave"/>
        <xdr:cNvSpPr/>
      </xdr:nvSpPr>
      <xdr:spPr>
        <a:xfrm>
          <a:off x="3147480" y="5843880"/>
          <a:ext cx="114120" cy="1093680"/>
        </a:xfrm>
        <a:prstGeom prst="leftBrace">
          <a:avLst>
            <a:gd name="adj1" fmla="val 8333"/>
            <a:gd name="adj2" fmla="val 50000"/>
          </a:avLst>
        </a:prstGeom>
        <a:noFill/>
        <a:ln>
          <a:solidFill>
            <a:srgbClr val="FFFFFF"/>
          </a:solidFill>
        </a:ln>
      </xdr:spPr>
      <xdr:style>
        <a:lnRef idx="1">
          <a:schemeClr val="dk1"/>
        </a:lnRef>
        <a:fillRef idx="0">
          <a:schemeClr val="dk1"/>
        </a:fillRef>
        <a:effectRef idx="0">
          <a:schemeClr val="dk1"/>
        </a:effectRef>
        <a:fontRef idx="minor"/>
      </xdr:style>
    </xdr:sp>
    <xdr:clientData/>
  </xdr:twoCellAnchor>
  <xdr:twoCellAnchor>
    <xdr:from>
      <xdr:col>4</xdr:col>
      <xdr:colOff>39240</xdr:colOff>
      <xdr:row>45</xdr:row>
      <xdr:rowOff>0</xdr:rowOff>
    </xdr:from>
    <xdr:to>
      <xdr:col>4</xdr:col>
      <xdr:colOff>84959</xdr:colOff>
      <xdr:row>51</xdr:row>
      <xdr:rowOff>10583</xdr:rowOff>
    </xdr:to>
    <xdr:sp macro="" textlink="">
      <xdr:nvSpPr>
        <xdr:cNvPr id="7" name="10 Abrir llave"/>
        <xdr:cNvSpPr/>
      </xdr:nvSpPr>
      <xdr:spPr>
        <a:xfrm>
          <a:off x="3129573" y="9810750"/>
          <a:ext cx="45719" cy="1502833"/>
        </a:xfrm>
        <a:prstGeom prst="leftBrace">
          <a:avLst>
            <a:gd name="adj1" fmla="val 8333"/>
            <a:gd name="adj2" fmla="val 50000"/>
          </a:avLst>
        </a:prstGeom>
        <a:noFill/>
        <a:ln>
          <a:solidFill>
            <a:srgbClr val="FFFFFF"/>
          </a:solidFill>
        </a:ln>
      </xdr:spPr>
      <xdr:style>
        <a:lnRef idx="1">
          <a:schemeClr val="dk1"/>
        </a:lnRef>
        <a:fillRef idx="0">
          <a:schemeClr val="dk1"/>
        </a:fillRef>
        <a:effectRef idx="0">
          <a:schemeClr val="dk1"/>
        </a:effectRef>
        <a:fontRef idx="minor"/>
      </xdr:style>
    </xdr:sp>
    <xdr:clientData/>
  </xdr:twoCellAnchor>
  <xdr:twoCellAnchor editAs="oneCell">
    <xdr:from>
      <xdr:col>9</xdr:col>
      <xdr:colOff>644616</xdr:colOff>
      <xdr:row>11</xdr:row>
      <xdr:rowOff>152993</xdr:rowOff>
    </xdr:from>
    <xdr:to>
      <xdr:col>13</xdr:col>
      <xdr:colOff>77616</xdr:colOff>
      <xdr:row>17</xdr:row>
      <xdr:rowOff>105042</xdr:rowOff>
    </xdr:to>
    <xdr:graphicFrame macro="">
      <xdr:nvGraphicFramePr>
        <xdr:cNvPr id="11"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74160</xdr:colOff>
      <xdr:row>11</xdr:row>
      <xdr:rowOff>123691</xdr:rowOff>
    </xdr:from>
    <xdr:to>
      <xdr:col>17</xdr:col>
      <xdr:colOff>142560</xdr:colOff>
      <xdr:row>17</xdr:row>
      <xdr:rowOff>102380</xdr:rowOff>
    </xdr:to>
    <xdr:graphicFrame macro="">
      <xdr:nvGraphicFramePr>
        <xdr:cNvPr id="12" name="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9</xdr:col>
      <xdr:colOff>520462</xdr:colOff>
      <xdr:row>25</xdr:row>
      <xdr:rowOff>104401</xdr:rowOff>
    </xdr:from>
    <xdr:to>
      <xdr:col>16</xdr:col>
      <xdr:colOff>410662</xdr:colOff>
      <xdr:row>33</xdr:row>
      <xdr:rowOff>102527</xdr:rowOff>
    </xdr:to>
    <xdr:graphicFrame macro="">
      <xdr:nvGraphicFramePr>
        <xdr:cNvPr id="13"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9</xdr:col>
      <xdr:colOff>562422</xdr:colOff>
      <xdr:row>35</xdr:row>
      <xdr:rowOff>90595</xdr:rowOff>
    </xdr:from>
    <xdr:to>
      <xdr:col>16</xdr:col>
      <xdr:colOff>452622</xdr:colOff>
      <xdr:row>43</xdr:row>
      <xdr:rowOff>73326</xdr:rowOff>
    </xdr:to>
    <xdr:graphicFrame macro="">
      <xdr:nvGraphicFramePr>
        <xdr:cNvPr id="14"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xdr:col>
      <xdr:colOff>571866</xdr:colOff>
      <xdr:row>45</xdr:row>
      <xdr:rowOff>30284</xdr:rowOff>
    </xdr:from>
    <xdr:to>
      <xdr:col>16</xdr:col>
      <xdr:colOff>462066</xdr:colOff>
      <xdr:row>52</xdr:row>
      <xdr:rowOff>142058</xdr:rowOff>
    </xdr:to>
    <xdr:graphicFrame macro="">
      <xdr:nvGraphicFramePr>
        <xdr:cNvPr id="1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42340</xdr:colOff>
      <xdr:row>35</xdr:row>
      <xdr:rowOff>84676</xdr:rowOff>
    </xdr:from>
    <xdr:to>
      <xdr:col>4</xdr:col>
      <xdr:colOff>88059</xdr:colOff>
      <xdr:row>41</xdr:row>
      <xdr:rowOff>222259</xdr:rowOff>
    </xdr:to>
    <xdr:sp macro="" textlink="">
      <xdr:nvSpPr>
        <xdr:cNvPr id="16" name="10 Abrir llave"/>
        <xdr:cNvSpPr/>
      </xdr:nvSpPr>
      <xdr:spPr>
        <a:xfrm>
          <a:off x="3132673" y="7704676"/>
          <a:ext cx="45719" cy="1502833"/>
        </a:xfrm>
        <a:prstGeom prst="leftBrace">
          <a:avLst>
            <a:gd name="adj1" fmla="val 8333"/>
            <a:gd name="adj2" fmla="val 50000"/>
          </a:avLst>
        </a:prstGeom>
        <a:noFill/>
        <a:ln>
          <a:solidFill>
            <a:srgbClr val="FFFFFF"/>
          </a:solidFill>
        </a:ln>
      </xdr:spPr>
      <xdr:style>
        <a:lnRef idx="1">
          <a:schemeClr val="dk1"/>
        </a:lnRef>
        <a:fillRef idx="0">
          <a:schemeClr val="dk1"/>
        </a:fillRef>
        <a:effectRef idx="0">
          <a:schemeClr val="dk1"/>
        </a:effectRef>
        <a:fontRef idx="minor"/>
      </xdr:style>
    </xdr:sp>
    <xdr:clientData/>
  </xdr:twoCellAnchor>
  <xdr:twoCellAnchor>
    <xdr:from>
      <xdr:col>4</xdr:col>
      <xdr:colOff>42342</xdr:colOff>
      <xdr:row>55</xdr:row>
      <xdr:rowOff>84670</xdr:rowOff>
    </xdr:from>
    <xdr:to>
      <xdr:col>4</xdr:col>
      <xdr:colOff>88061</xdr:colOff>
      <xdr:row>61</xdr:row>
      <xdr:rowOff>222253</xdr:rowOff>
    </xdr:to>
    <xdr:sp macro="" textlink="">
      <xdr:nvSpPr>
        <xdr:cNvPr id="17" name="10 Abrir llave"/>
        <xdr:cNvSpPr/>
      </xdr:nvSpPr>
      <xdr:spPr>
        <a:xfrm>
          <a:off x="3132675" y="12213170"/>
          <a:ext cx="45719" cy="1502833"/>
        </a:xfrm>
        <a:prstGeom prst="leftBrace">
          <a:avLst>
            <a:gd name="adj1" fmla="val 8333"/>
            <a:gd name="adj2" fmla="val 50000"/>
          </a:avLst>
        </a:prstGeom>
        <a:noFill/>
        <a:ln>
          <a:solidFill>
            <a:srgbClr val="FFFFFF"/>
          </a:solidFill>
        </a:ln>
      </xdr:spPr>
      <xdr:style>
        <a:lnRef idx="1">
          <a:schemeClr val="dk1"/>
        </a:lnRef>
        <a:fillRef idx="0">
          <a:schemeClr val="dk1"/>
        </a:fillRef>
        <a:effectRef idx="0">
          <a:schemeClr val="dk1"/>
        </a:effectRef>
        <a:fontRef idx="minor"/>
      </xdr:style>
    </xdr:sp>
    <xdr:clientData/>
  </xdr:twoCellAnchor>
  <xdr:twoCellAnchor editAs="oneCell">
    <xdr:from>
      <xdr:col>9</xdr:col>
      <xdr:colOff>613833</xdr:colOff>
      <xdr:row>54</xdr:row>
      <xdr:rowOff>52917</xdr:rowOff>
    </xdr:from>
    <xdr:to>
      <xdr:col>16</xdr:col>
      <xdr:colOff>504033</xdr:colOff>
      <xdr:row>62</xdr:row>
      <xdr:rowOff>111774</xdr:rowOff>
    </xdr:to>
    <xdr:graphicFrame macro="">
      <xdr:nvGraphicFramePr>
        <xdr:cNvPr id="1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504720</xdr:colOff>
      <xdr:row>25</xdr:row>
      <xdr:rowOff>9720</xdr:rowOff>
    </xdr:from>
    <xdr:to>
      <xdr:col>2</xdr:col>
      <xdr:colOff>504720</xdr:colOff>
      <xdr:row>25</xdr:row>
      <xdr:rowOff>95040</xdr:rowOff>
    </xdr:to>
    <xdr:pic>
      <xdr:nvPicPr>
        <xdr:cNvPr id="2" name="6 Imagen" descr="D:\Documents and Settings\enotario\Configuración local\Temp\Temporary Internet Files\Content.IE5\QQXMQY3R\MC900442072[1].wmf">
          <a:hlinkClick xmlns:r="http://schemas.openxmlformats.org/officeDocument/2006/relationships" r:id="rId1"/>
        </xdr:cNvPr>
        <xdr:cNvPicPr/>
      </xdr:nvPicPr>
      <xdr:blipFill>
        <a:blip xmlns:r="http://schemas.openxmlformats.org/officeDocument/2006/relationships" r:embed="rId2"/>
        <a:stretch/>
      </xdr:blipFill>
      <xdr:spPr>
        <a:xfrm>
          <a:off x="2010600" y="6469920"/>
          <a:ext cx="0" cy="85320"/>
        </a:xfrm>
        <a:prstGeom prst="rect">
          <a:avLst/>
        </a:prstGeom>
        <a:ln w="0">
          <a:noFill/>
        </a:ln>
      </xdr:spPr>
    </xdr:pic>
    <xdr:clientData/>
  </xdr:twoCellAnchor>
  <xdr:twoCellAnchor editAs="oneCell">
    <xdr:from>
      <xdr:col>2</xdr:col>
      <xdr:colOff>504720</xdr:colOff>
      <xdr:row>25</xdr:row>
      <xdr:rowOff>9720</xdr:rowOff>
    </xdr:from>
    <xdr:to>
      <xdr:col>2</xdr:col>
      <xdr:colOff>504720</xdr:colOff>
      <xdr:row>25</xdr:row>
      <xdr:rowOff>95040</xdr:rowOff>
    </xdr:to>
    <xdr:pic>
      <xdr:nvPicPr>
        <xdr:cNvPr id="3" name="6 Imagen" descr="D:\Documents and Settings\enotario\Configuración local\Temp\Temporary Internet Files\Content.IE5\QQXMQY3R\MC900442072[1].wmf">
          <a:hlinkClick xmlns:r="http://schemas.openxmlformats.org/officeDocument/2006/relationships" r:id="rId1"/>
        </xdr:cNvPr>
        <xdr:cNvPicPr/>
      </xdr:nvPicPr>
      <xdr:blipFill>
        <a:blip xmlns:r="http://schemas.openxmlformats.org/officeDocument/2006/relationships" r:embed="rId2"/>
        <a:stretch/>
      </xdr:blipFill>
      <xdr:spPr>
        <a:xfrm>
          <a:off x="2010600" y="6469920"/>
          <a:ext cx="0" cy="8532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517408</xdr:colOff>
      <xdr:row>32</xdr:row>
      <xdr:rowOff>75259</xdr:rowOff>
    </xdr:from>
    <xdr:to>
      <xdr:col>4</xdr:col>
      <xdr:colOff>968963</xdr:colOff>
      <xdr:row>32</xdr:row>
      <xdr:rowOff>489184</xdr:rowOff>
    </xdr:to>
    <xdr:sp macro="" textlink="">
      <xdr:nvSpPr>
        <xdr:cNvPr id="2" name="Flecha arriba 1"/>
        <xdr:cNvSpPr/>
      </xdr:nvSpPr>
      <xdr:spPr>
        <a:xfrm>
          <a:off x="5192889" y="12624740"/>
          <a:ext cx="451555" cy="413925"/>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Y" sz="1100"/>
        </a:p>
      </xdr:txBody>
    </xdr:sp>
    <xdr:clientData/>
  </xdr:twoCellAnchor>
  <xdr:twoCellAnchor>
    <xdr:from>
      <xdr:col>18</xdr:col>
      <xdr:colOff>348074</xdr:colOff>
      <xdr:row>14</xdr:row>
      <xdr:rowOff>141107</xdr:rowOff>
    </xdr:from>
    <xdr:to>
      <xdr:col>18</xdr:col>
      <xdr:colOff>799629</xdr:colOff>
      <xdr:row>15</xdr:row>
      <xdr:rowOff>169327</xdr:rowOff>
    </xdr:to>
    <xdr:sp macro="" textlink="">
      <xdr:nvSpPr>
        <xdr:cNvPr id="3" name="Flecha arriba 2"/>
        <xdr:cNvSpPr/>
      </xdr:nvSpPr>
      <xdr:spPr>
        <a:xfrm>
          <a:off x="20780963" y="4524959"/>
          <a:ext cx="451555" cy="413924"/>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Y"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504360</xdr:colOff>
      <xdr:row>0</xdr:row>
      <xdr:rowOff>0</xdr:rowOff>
    </xdr:from>
    <xdr:to>
      <xdr:col>2</xdr:col>
      <xdr:colOff>504360</xdr:colOff>
      <xdr:row>0</xdr:row>
      <xdr:rowOff>85320</xdr:rowOff>
    </xdr:to>
    <xdr:pic>
      <xdr:nvPicPr>
        <xdr:cNvPr id="2" name="6 Imagen" descr="D:\Documents and Settings\enotario\Configuración local\Temp\Temporary Internet Files\Content.IE5\QQXMQY3R\MC900442072[1].wmf">
          <a:hlinkClick xmlns:r="http://schemas.openxmlformats.org/officeDocument/2006/relationships" r:id="rId1"/>
        </xdr:cNvPr>
        <xdr:cNvPicPr/>
      </xdr:nvPicPr>
      <xdr:blipFill>
        <a:blip xmlns:r="http://schemas.openxmlformats.org/officeDocument/2006/relationships" r:embed="rId2"/>
        <a:stretch/>
      </xdr:blipFill>
      <xdr:spPr>
        <a:xfrm>
          <a:off x="4986720" y="0"/>
          <a:ext cx="0" cy="85320"/>
        </a:xfrm>
        <a:prstGeom prst="rect">
          <a:avLst/>
        </a:prstGeom>
        <a:ln w="0">
          <a:noFill/>
        </a:ln>
      </xdr:spPr>
    </xdr:pic>
    <xdr:clientData/>
  </xdr:twoCellAnchor>
  <xdr:twoCellAnchor editAs="oneCell">
    <xdr:from>
      <xdr:col>2</xdr:col>
      <xdr:colOff>504360</xdr:colOff>
      <xdr:row>0</xdr:row>
      <xdr:rowOff>0</xdr:rowOff>
    </xdr:from>
    <xdr:to>
      <xdr:col>2</xdr:col>
      <xdr:colOff>504360</xdr:colOff>
      <xdr:row>0</xdr:row>
      <xdr:rowOff>85320</xdr:rowOff>
    </xdr:to>
    <xdr:pic>
      <xdr:nvPicPr>
        <xdr:cNvPr id="3" name="6 Imagen" descr="D:\Documents and Settings\enotario\Configuración local\Temp\Temporary Internet Files\Content.IE5\QQXMQY3R\MC900442072[1].wmf">
          <a:hlinkClick xmlns:r="http://schemas.openxmlformats.org/officeDocument/2006/relationships" r:id="rId1"/>
        </xdr:cNvPr>
        <xdr:cNvPicPr/>
      </xdr:nvPicPr>
      <xdr:blipFill>
        <a:blip xmlns:r="http://schemas.openxmlformats.org/officeDocument/2006/relationships" r:embed="rId2"/>
        <a:stretch/>
      </xdr:blipFill>
      <xdr:spPr>
        <a:xfrm>
          <a:off x="4986720" y="0"/>
          <a:ext cx="0" cy="85320"/>
        </a:xfrm>
        <a:prstGeom prst="rect">
          <a:avLst/>
        </a:prstGeom>
        <a:ln w="0">
          <a:noFill/>
        </a:ln>
      </xdr:spPr>
    </xdr:pic>
    <xdr:clientData/>
  </xdr:twoCellAnchor>
  <xdr:twoCellAnchor editAs="oneCell">
    <xdr:from>
      <xdr:col>2</xdr:col>
      <xdr:colOff>504360</xdr:colOff>
      <xdr:row>0</xdr:row>
      <xdr:rowOff>0</xdr:rowOff>
    </xdr:from>
    <xdr:to>
      <xdr:col>2</xdr:col>
      <xdr:colOff>504360</xdr:colOff>
      <xdr:row>0</xdr:row>
      <xdr:rowOff>85320</xdr:rowOff>
    </xdr:to>
    <xdr:pic>
      <xdr:nvPicPr>
        <xdr:cNvPr id="5" name="6 Imagen" descr="D:\Documents and Settings\enotario\Configuración local\Temp\Temporary Internet Files\Content.IE5\QQXMQY3R\MC900442072[1].wmf">
          <a:hlinkClick xmlns:r="http://schemas.openxmlformats.org/officeDocument/2006/relationships" r:id="rId1"/>
        </xdr:cNvPr>
        <xdr:cNvPicPr/>
      </xdr:nvPicPr>
      <xdr:blipFill>
        <a:blip xmlns:r="http://schemas.openxmlformats.org/officeDocument/2006/relationships" r:embed="rId2"/>
        <a:stretch/>
      </xdr:blipFill>
      <xdr:spPr>
        <a:xfrm>
          <a:off x="5205900" y="0"/>
          <a:ext cx="0" cy="85320"/>
        </a:xfrm>
        <a:prstGeom prst="rect">
          <a:avLst/>
        </a:prstGeom>
        <a:ln w="0">
          <a:noFill/>
        </a:ln>
      </xdr:spPr>
    </xdr:pic>
    <xdr:clientData/>
  </xdr:twoCellAnchor>
  <xdr:twoCellAnchor editAs="oneCell">
    <xdr:from>
      <xdr:col>2</xdr:col>
      <xdr:colOff>504360</xdr:colOff>
      <xdr:row>0</xdr:row>
      <xdr:rowOff>0</xdr:rowOff>
    </xdr:from>
    <xdr:to>
      <xdr:col>2</xdr:col>
      <xdr:colOff>504360</xdr:colOff>
      <xdr:row>0</xdr:row>
      <xdr:rowOff>85320</xdr:rowOff>
    </xdr:to>
    <xdr:pic>
      <xdr:nvPicPr>
        <xdr:cNvPr id="7" name="6 Imagen" descr="D:\Documents and Settings\enotario\Configuración local\Temp\Temporary Internet Files\Content.IE5\QQXMQY3R\MC900442072[1].wmf">
          <a:hlinkClick xmlns:r="http://schemas.openxmlformats.org/officeDocument/2006/relationships" r:id="rId1"/>
        </xdr:cNvPr>
        <xdr:cNvPicPr/>
      </xdr:nvPicPr>
      <xdr:blipFill>
        <a:blip xmlns:r="http://schemas.openxmlformats.org/officeDocument/2006/relationships" r:embed="rId2"/>
        <a:stretch/>
      </xdr:blipFill>
      <xdr:spPr>
        <a:xfrm>
          <a:off x="5205900" y="0"/>
          <a:ext cx="0" cy="85320"/>
        </a:xfrm>
        <a:prstGeom prst="rect">
          <a:avLst/>
        </a:prstGeom>
        <a:ln w="0">
          <a:noFill/>
        </a:ln>
      </xdr:spPr>
    </xdr:pic>
    <xdr:clientData/>
  </xdr:twoCellAnchor>
  <xdr:twoCellAnchor editAs="oneCell">
    <xdr:from>
      <xdr:col>2</xdr:col>
      <xdr:colOff>224117</xdr:colOff>
      <xdr:row>2</xdr:row>
      <xdr:rowOff>430306</xdr:rowOff>
    </xdr:from>
    <xdr:to>
      <xdr:col>9</xdr:col>
      <xdr:colOff>568362</xdr:colOff>
      <xdr:row>9</xdr:row>
      <xdr:rowOff>129911</xdr:rowOff>
    </xdr:to>
    <xdr:pic>
      <xdr:nvPicPr>
        <xdr:cNvPr id="9" name="Imagen 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0235" y="788894"/>
          <a:ext cx="7587727" cy="2507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ND/Emisiones/Productos/Producto%202/Calculadora-h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nd\emisiones\productos\producto%202\calculadora-h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E INSTRUCCIONES"/>
      <sheetName val="1_Datos generales organización"/>
      <sheetName val="2_Combustibles fósiles"/>
      <sheetName val="3_Fluorados"/>
      <sheetName val="4_Electricidad"/>
      <sheetName val="5_Información adicional"/>
      <sheetName val="6_Resultados"/>
      <sheetName val="7_Factores de emisión"/>
      <sheetName val="8. Observaciones"/>
      <sheetName val="9. Consumos. Hoja de trabajo"/>
      <sheetName val="10. Revisiones calculadora"/>
      <sheetName val="Datos"/>
    </sheetNames>
    <sheetDataSet>
      <sheetData sheetId="0"/>
      <sheetData sheetId="1">
        <row r="3">
          <cell r="G3">
            <v>2019</v>
          </cell>
        </row>
      </sheetData>
      <sheetData sheetId="2"/>
      <sheetData sheetId="3"/>
      <sheetData sheetId="4"/>
      <sheetData sheetId="5"/>
      <sheetData sheetId="6"/>
      <sheetData sheetId="7"/>
      <sheetData sheetId="8"/>
      <sheetData sheetId="9"/>
      <sheetData sheetId="10"/>
      <sheetData sheetId="11">
        <row r="7">
          <cell r="C7">
            <v>2019</v>
          </cell>
          <cell r="D7" t="str">
            <v>Administración Pública</v>
          </cell>
          <cell r="E7" t="str">
            <v>A.- Agricultura, ganadería, silvicultura y pesca</v>
          </cell>
        </row>
        <row r="8">
          <cell r="C8">
            <v>2018</v>
          </cell>
          <cell r="D8" t="str">
            <v>Mediana empresa</v>
          </cell>
          <cell r="E8" t="str">
            <v>B.- Industrias extractivas</v>
          </cell>
        </row>
        <row r="9">
          <cell r="C9">
            <v>2017</v>
          </cell>
          <cell r="D9" t="str">
            <v>Microempresa</v>
          </cell>
          <cell r="E9" t="str">
            <v>C.- Industria manufacturera</v>
          </cell>
        </row>
        <row r="10">
          <cell r="C10">
            <v>2016</v>
          </cell>
          <cell r="D10" t="str">
            <v>Pequeña empresa</v>
          </cell>
          <cell r="E10" t="str">
            <v>D.- Suministro de energía eléctrica, gas, vapor y aire acondicionado</v>
          </cell>
        </row>
        <row r="11">
          <cell r="C11">
            <v>2015</v>
          </cell>
          <cell r="D11" t="str">
            <v>Otras</v>
          </cell>
          <cell r="E11" t="str">
            <v>E.- Suministro de agua, actividades de saneamiento, gestión de residuos y descontaminación</v>
          </cell>
        </row>
        <row r="12">
          <cell r="C12">
            <v>2014</v>
          </cell>
          <cell r="E12" t="str">
            <v>F.- Construcción</v>
          </cell>
        </row>
        <row r="13">
          <cell r="C13">
            <v>2013</v>
          </cell>
          <cell r="E13" t="str">
            <v>G.- Comercio al por mayor y al por menor; reparación de vehículos de motor y motocicletas</v>
          </cell>
        </row>
        <row r="14">
          <cell r="C14">
            <v>2012</v>
          </cell>
          <cell r="E14" t="str">
            <v>H.- Transporte y almacenamiento</v>
          </cell>
        </row>
        <row r="15">
          <cell r="C15">
            <v>2011</v>
          </cell>
          <cell r="E15" t="str">
            <v>I.- Hostelería</v>
          </cell>
        </row>
        <row r="16">
          <cell r="C16">
            <v>2010</v>
          </cell>
          <cell r="E16" t="str">
            <v>J.- Información y comunicaciones</v>
          </cell>
        </row>
        <row r="17">
          <cell r="E17" t="str">
            <v>K.- Actividades financieras y de seguros</v>
          </cell>
        </row>
        <row r="18">
          <cell r="E18" t="str">
            <v>L.- Actividades inmobiliarias</v>
          </cell>
        </row>
        <row r="19">
          <cell r="E19" t="str">
            <v>M.- Actividades profesionales, científicas y técnicas</v>
          </cell>
        </row>
        <row r="20">
          <cell r="E20" t="str">
            <v>N.- Actividades administrativas y servicios auxiliares</v>
          </cell>
        </row>
        <row r="21">
          <cell r="E21" t="str">
            <v>O.- Administración pública y defensa; seguridad social obligatoria</v>
          </cell>
        </row>
        <row r="22">
          <cell r="E22" t="str">
            <v>P.- Educación</v>
          </cell>
        </row>
        <row r="23">
          <cell r="E23" t="str">
            <v>Q.- Actividades sanitarias y de servicios sociales</v>
          </cell>
        </row>
        <row r="24">
          <cell r="E24" t="str">
            <v>R.- Actividades artísticas, recreativas y de entretenimiento</v>
          </cell>
        </row>
        <row r="25">
          <cell r="E25" t="str">
            <v>S.- Otros servicios</v>
          </cell>
        </row>
        <row r="26">
          <cell r="E26" t="str">
            <v>T.- Actividades de los hogares como empleadores de personal doméstico; actividades de los hogares como productores de bienes y servicios para uso propio</v>
          </cell>
        </row>
        <row r="27">
          <cell r="E27" t="str">
            <v>U.- Actividades de organizaciones y organismos extraterritoriales</v>
          </cell>
        </row>
        <row r="138">
          <cell r="E138" t="str">
            <v>HFC-23</v>
          </cell>
        </row>
        <row r="139">
          <cell r="E139" t="str">
            <v>HFC-32</v>
          </cell>
        </row>
        <row r="140">
          <cell r="E140" t="str">
            <v>HFC-41</v>
          </cell>
        </row>
        <row r="141">
          <cell r="E141" t="str">
            <v>HFC-125</v>
          </cell>
        </row>
        <row r="142">
          <cell r="E142" t="str">
            <v>HFC-134</v>
          </cell>
        </row>
        <row r="143">
          <cell r="E143" t="str">
            <v>HFC-134a</v>
          </cell>
        </row>
        <row r="144">
          <cell r="E144" t="str">
            <v>HFC-143</v>
          </cell>
        </row>
        <row r="145">
          <cell r="E145" t="str">
            <v>HFC-143a</v>
          </cell>
        </row>
        <row r="146">
          <cell r="E146" t="str">
            <v>HFC-152</v>
          </cell>
        </row>
        <row r="147">
          <cell r="E147" t="str">
            <v>HFC-152a</v>
          </cell>
        </row>
        <row r="148">
          <cell r="E148" t="str">
            <v>HFC-161</v>
          </cell>
        </row>
        <row r="149">
          <cell r="E149" t="str">
            <v>HFC-227ea</v>
          </cell>
        </row>
        <row r="150">
          <cell r="E150" t="str">
            <v>HFC-236cb</v>
          </cell>
        </row>
        <row r="151">
          <cell r="E151" t="str">
            <v>HFC-236ea</v>
          </cell>
        </row>
        <row r="152">
          <cell r="E152" t="str">
            <v>HFC-236fa</v>
          </cell>
        </row>
        <row r="153">
          <cell r="E153" t="str">
            <v>HFC-245ca</v>
          </cell>
        </row>
        <row r="154">
          <cell r="E154" t="str">
            <v>HFC-245fa</v>
          </cell>
        </row>
        <row r="155">
          <cell r="E155" t="str">
            <v>HFC-365mfc</v>
          </cell>
        </row>
        <row r="156">
          <cell r="E156" t="str">
            <v>HFC-43-10mee</v>
          </cell>
        </row>
        <row r="157">
          <cell r="E157" t="str">
            <v>R-404A</v>
          </cell>
        </row>
        <row r="158">
          <cell r="E158" t="str">
            <v>R-407A</v>
          </cell>
        </row>
        <row r="159">
          <cell r="E159" t="str">
            <v>R-407B</v>
          </cell>
        </row>
        <row r="160">
          <cell r="E160" t="str">
            <v>R-407C</v>
          </cell>
        </row>
        <row r="161">
          <cell r="E161" t="str">
            <v>R-407F</v>
          </cell>
        </row>
        <row r="162">
          <cell r="E162" t="str">
            <v>R-410A</v>
          </cell>
        </row>
        <row r="163">
          <cell r="E163" t="str">
            <v>R-410B</v>
          </cell>
        </row>
        <row r="164">
          <cell r="E164" t="str">
            <v>R-413A</v>
          </cell>
        </row>
        <row r="165">
          <cell r="E165" t="str">
            <v>R-417A</v>
          </cell>
        </row>
        <row r="166">
          <cell r="E166" t="str">
            <v>R-417B</v>
          </cell>
        </row>
        <row r="167">
          <cell r="E167" t="str">
            <v>R-422A</v>
          </cell>
        </row>
        <row r="168">
          <cell r="E168" t="str">
            <v>R-422D</v>
          </cell>
        </row>
        <row r="169">
          <cell r="E169" t="str">
            <v>R-424A</v>
          </cell>
        </row>
        <row r="170">
          <cell r="E170" t="str">
            <v>R-426A</v>
          </cell>
        </row>
        <row r="171">
          <cell r="E171" t="str">
            <v>R-427A</v>
          </cell>
        </row>
        <row r="172">
          <cell r="E172" t="str">
            <v>R-428A</v>
          </cell>
        </row>
        <row r="173">
          <cell r="E173" t="str">
            <v>R-434A</v>
          </cell>
        </row>
        <row r="174">
          <cell r="E174" t="str">
            <v>R-437A</v>
          </cell>
        </row>
        <row r="175">
          <cell r="E175" t="str">
            <v>R-438A</v>
          </cell>
        </row>
        <row r="176">
          <cell r="E176" t="str">
            <v>R-442A</v>
          </cell>
        </row>
        <row r="177">
          <cell r="E177" t="str">
            <v>R-449A</v>
          </cell>
        </row>
        <row r="178">
          <cell r="E178" t="str">
            <v>R-452A</v>
          </cell>
        </row>
        <row r="179">
          <cell r="E179" t="str">
            <v>R-453A</v>
          </cell>
        </row>
        <row r="180">
          <cell r="E180" t="str">
            <v>R-507A</v>
          </cell>
        </row>
        <row r="181">
          <cell r="E181" t="str">
            <v>Otros</v>
          </cell>
        </row>
        <row r="233">
          <cell r="C233" t="str">
            <v>Biomásica</v>
          </cell>
          <cell r="D233" t="str">
            <v>Astillas</v>
          </cell>
        </row>
        <row r="234">
          <cell r="C234" t="str">
            <v>Eólica</v>
          </cell>
          <cell r="D234" t="str">
            <v>Carbón vegetal</v>
          </cell>
        </row>
        <row r="235">
          <cell r="C235" t="str">
            <v>Geotérmica</v>
          </cell>
          <cell r="D235" t="str">
            <v>Madera</v>
          </cell>
        </row>
        <row r="236">
          <cell r="C236" t="str">
            <v>Hidráulica</v>
          </cell>
          <cell r="D236" t="str">
            <v>Pélet</v>
          </cell>
        </row>
        <row r="237">
          <cell r="C237" t="str">
            <v>Solar</v>
          </cell>
          <cell r="D237" t="str">
            <v>Residuos agrícolas</v>
          </cell>
        </row>
        <row r="238">
          <cell r="D238" t="str">
            <v>Residuos de madera</v>
          </cell>
        </row>
        <row r="248">
          <cell r="G248">
            <v>2019</v>
          </cell>
        </row>
        <row r="266">
          <cell r="G266">
            <v>2019</v>
          </cell>
        </row>
        <row r="273">
          <cell r="D273" t="e">
            <v>#DIV/0!</v>
          </cell>
        </row>
        <row r="274">
          <cell r="D274" t="e">
            <v>#DIV/0!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09"/>
  <sheetViews>
    <sheetView tabSelected="1" zoomScale="83" zoomScaleNormal="83" workbookViewId="0">
      <selection activeCell="N21" sqref="N21"/>
    </sheetView>
  </sheetViews>
  <sheetFormatPr baseColWidth="10" defaultColWidth="10.6640625" defaultRowHeight="14.4" x14ac:dyDescent="0.3"/>
  <cols>
    <col min="1" max="2" width="10.6640625" style="7"/>
    <col min="3" max="3" width="6.6640625" style="7" customWidth="1"/>
    <col min="4" max="4" width="4.6640625" style="7" customWidth="1"/>
    <col min="5" max="11" width="10.6640625" style="7"/>
    <col min="12" max="12" width="19.33203125" style="7" customWidth="1"/>
    <col min="13" max="13" width="14.5546875" style="7" customWidth="1"/>
    <col min="14" max="16384" width="10.6640625" style="7"/>
  </cols>
  <sheetData>
    <row r="1" spans="1:44" x14ac:dyDescent="0.3">
      <c r="A1" s="6"/>
      <c r="B1" s="6"/>
      <c r="C1" s="6"/>
      <c r="D1" s="6"/>
      <c r="E1" s="6"/>
      <c r="F1" s="6"/>
      <c r="G1" s="6"/>
      <c r="H1" s="6"/>
      <c r="I1" s="6"/>
      <c r="J1" s="6"/>
      <c r="K1" s="6"/>
      <c r="L1" s="6"/>
      <c r="M1" s="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row>
    <row r="2" spans="1:44" ht="15" customHeight="1" x14ac:dyDescent="0.3">
      <c r="A2" s="155"/>
      <c r="B2" s="155"/>
      <c r="C2" s="155"/>
      <c r="D2" s="155"/>
      <c r="E2" s="155"/>
      <c r="F2" s="155"/>
      <c r="G2" s="155"/>
      <c r="H2" s="155"/>
      <c r="I2" s="155"/>
      <c r="J2" s="155"/>
      <c r="K2" s="155"/>
      <c r="L2" s="155"/>
      <c r="M2" s="379" t="s">
        <v>0</v>
      </c>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row>
    <row r="3" spans="1:44" ht="36.6" customHeight="1" x14ac:dyDescent="0.3">
      <c r="A3" s="158"/>
      <c r="B3" s="158"/>
      <c r="C3" s="158"/>
      <c r="D3" s="158"/>
      <c r="E3" s="380" t="s">
        <v>1</v>
      </c>
      <c r="F3" s="380"/>
      <c r="G3" s="380"/>
      <c r="H3" s="380"/>
      <c r="I3" s="380"/>
      <c r="J3" s="380"/>
      <c r="K3" s="380"/>
      <c r="L3" s="337"/>
      <c r="M3" s="379"/>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row>
    <row r="4" spans="1:44" ht="36.6" customHeight="1" x14ac:dyDescent="0.3">
      <c r="A4" s="158"/>
      <c r="B4" s="158"/>
      <c r="C4" s="158"/>
      <c r="D4" s="158"/>
      <c r="E4" s="380"/>
      <c r="F4" s="380"/>
      <c r="G4" s="380"/>
      <c r="H4" s="380"/>
      <c r="I4" s="380"/>
      <c r="J4" s="380"/>
      <c r="K4" s="380"/>
      <c r="L4" s="158"/>
      <c r="M4" s="155"/>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row>
    <row r="5" spans="1:44" ht="36.6" customHeight="1" x14ac:dyDescent="0.3">
      <c r="A5" s="158"/>
      <c r="B5" s="158"/>
      <c r="C5" s="158"/>
      <c r="D5" s="158"/>
      <c r="E5" s="380"/>
      <c r="F5" s="380"/>
      <c r="G5" s="380"/>
      <c r="H5" s="380"/>
      <c r="I5" s="380"/>
      <c r="J5" s="380"/>
      <c r="K5" s="380"/>
      <c r="L5" s="337"/>
      <c r="M5" s="155"/>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row>
    <row r="6" spans="1:44" ht="36.6" customHeight="1" x14ac:dyDescent="0.3">
      <c r="A6" s="337"/>
      <c r="B6" s="337"/>
      <c r="C6" s="337"/>
      <c r="D6" s="337"/>
      <c r="E6" s="380"/>
      <c r="F6" s="380"/>
      <c r="G6" s="380"/>
      <c r="H6" s="380"/>
      <c r="I6" s="380"/>
      <c r="J6" s="380"/>
      <c r="K6" s="380"/>
      <c r="L6" s="337"/>
      <c r="M6" s="337"/>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row>
    <row r="7" spans="1:44" ht="23.4" x14ac:dyDescent="0.3">
      <c r="A7" s="337"/>
      <c r="B7" s="337"/>
      <c r="C7" s="337"/>
      <c r="D7" s="337"/>
      <c r="E7" s="337"/>
      <c r="F7" s="337"/>
      <c r="G7" s="337"/>
      <c r="H7" s="337"/>
      <c r="I7" s="337"/>
      <c r="J7" s="337"/>
      <c r="K7" s="337"/>
      <c r="L7" s="337"/>
      <c r="M7" s="337"/>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row>
    <row r="8" spans="1:44" ht="18" x14ac:dyDescent="0.3">
      <c r="A8" s="158"/>
      <c r="B8" s="338" t="s">
        <v>2</v>
      </c>
      <c r="C8" s="338"/>
      <c r="D8" s="338"/>
      <c r="E8" s="338"/>
      <c r="F8" s="338"/>
      <c r="G8" s="338"/>
      <c r="H8" s="338"/>
      <c r="I8" s="338"/>
      <c r="J8" s="338"/>
      <c r="K8" s="338"/>
      <c r="L8" s="338"/>
      <c r="M8" s="338"/>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row>
    <row r="9" spans="1:44" ht="14.4" customHeight="1" x14ac:dyDescent="0.3">
      <c r="A9" s="158"/>
      <c r="B9" s="381"/>
      <c r="C9" s="381"/>
      <c r="D9" s="381"/>
      <c r="E9" s="381"/>
      <c r="F9" s="381"/>
      <c r="G9" s="381"/>
      <c r="H9" s="381"/>
      <c r="I9" s="381"/>
      <c r="J9" s="381"/>
      <c r="K9" s="381"/>
      <c r="L9" s="381"/>
      <c r="M9" s="381"/>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row>
    <row r="10" spans="1:44" x14ac:dyDescent="0.3">
      <c r="A10" s="158"/>
      <c r="B10" s="158"/>
      <c r="C10" s="158"/>
      <c r="D10" s="158"/>
      <c r="E10" s="158"/>
      <c r="F10" s="158"/>
      <c r="G10" s="158"/>
      <c r="H10" s="158"/>
      <c r="I10" s="158"/>
      <c r="J10" s="158"/>
      <c r="K10" s="158"/>
      <c r="L10" s="158"/>
      <c r="M10" s="158"/>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row>
    <row r="11" spans="1:44" ht="18" x14ac:dyDescent="0.35">
      <c r="A11" s="339"/>
      <c r="B11" s="339"/>
      <c r="C11" s="377" t="s">
        <v>3</v>
      </c>
      <c r="D11" s="377"/>
      <c r="E11" s="378" t="s">
        <v>8</v>
      </c>
      <c r="F11" s="378"/>
      <c r="G11" s="378"/>
      <c r="H11" s="378"/>
      <c r="I11" s="378"/>
      <c r="J11" s="378"/>
      <c r="K11" s="378"/>
      <c r="L11" s="378"/>
      <c r="M11" s="339"/>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row>
    <row r="12" spans="1:44" ht="18" x14ac:dyDescent="0.35">
      <c r="A12" s="339"/>
      <c r="B12" s="340"/>
      <c r="C12" s="186"/>
      <c r="D12" s="186"/>
      <c r="E12" s="186"/>
      <c r="F12" s="186"/>
      <c r="G12" s="186"/>
      <c r="H12" s="186"/>
      <c r="I12" s="186"/>
      <c r="J12" s="186"/>
      <c r="K12" s="186"/>
      <c r="L12" s="186"/>
      <c r="M12" s="339"/>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row>
    <row r="13" spans="1:44" ht="18" x14ac:dyDescent="0.35">
      <c r="A13" s="339"/>
      <c r="B13" s="341"/>
      <c r="C13" s="377" t="s">
        <v>5</v>
      </c>
      <c r="D13" s="377"/>
      <c r="E13" s="378" t="s">
        <v>4</v>
      </c>
      <c r="F13" s="378"/>
      <c r="G13" s="378"/>
      <c r="H13" s="378"/>
      <c r="I13" s="378"/>
      <c r="J13" s="378"/>
      <c r="K13" s="378"/>
      <c r="L13" s="378"/>
      <c r="M13" s="339"/>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row>
    <row r="14" spans="1:44" ht="18" x14ac:dyDescent="0.35">
      <c r="A14" s="339"/>
      <c r="B14" s="341"/>
      <c r="C14" s="340"/>
      <c r="D14" s="340"/>
      <c r="E14" s="342"/>
      <c r="F14" s="340"/>
      <c r="G14" s="339"/>
      <c r="H14" s="339"/>
      <c r="I14" s="339"/>
      <c r="J14" s="339"/>
      <c r="K14" s="339"/>
      <c r="L14" s="339"/>
      <c r="M14" s="339"/>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row>
    <row r="15" spans="1:44" ht="18" x14ac:dyDescent="0.35">
      <c r="A15" s="339"/>
      <c r="B15" s="341"/>
      <c r="C15" s="377">
        <v>3</v>
      </c>
      <c r="D15" s="377"/>
      <c r="E15" s="378" t="s">
        <v>6</v>
      </c>
      <c r="F15" s="378"/>
      <c r="G15" s="378"/>
      <c r="H15" s="378"/>
      <c r="I15" s="378"/>
      <c r="J15" s="378"/>
      <c r="K15" s="378"/>
      <c r="L15" s="378"/>
      <c r="M15" s="339"/>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row>
    <row r="16" spans="1:44" ht="18" x14ac:dyDescent="0.35">
      <c r="A16" s="339"/>
      <c r="B16" s="341"/>
      <c r="C16" s="341"/>
      <c r="D16" s="340"/>
      <c r="E16" s="342"/>
      <c r="F16" s="340"/>
      <c r="G16" s="339"/>
      <c r="H16" s="339"/>
      <c r="I16" s="339"/>
      <c r="J16" s="339"/>
      <c r="K16" s="339"/>
      <c r="L16" s="339"/>
      <c r="M16" s="339"/>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row>
    <row r="17" spans="1:44" ht="18" x14ac:dyDescent="0.35">
      <c r="A17" s="339"/>
      <c r="B17" s="341"/>
      <c r="C17" s="377">
        <v>4</v>
      </c>
      <c r="D17" s="377"/>
      <c r="E17" s="378" t="s">
        <v>669</v>
      </c>
      <c r="F17" s="378"/>
      <c r="G17" s="378"/>
      <c r="H17" s="378"/>
      <c r="I17" s="378"/>
      <c r="J17" s="378"/>
      <c r="K17" s="378"/>
      <c r="L17" s="378"/>
      <c r="M17" s="339"/>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row>
    <row r="18" spans="1:44" ht="18" x14ac:dyDescent="0.35">
      <c r="A18" s="339"/>
      <c r="B18" s="341"/>
      <c r="C18" s="341"/>
      <c r="D18" s="340"/>
      <c r="E18" s="342"/>
      <c r="F18" s="340"/>
      <c r="G18" s="339"/>
      <c r="H18" s="339"/>
      <c r="I18" s="339"/>
      <c r="J18" s="339"/>
      <c r="K18" s="339"/>
      <c r="L18" s="339"/>
      <c r="M18" s="339"/>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row>
    <row r="19" spans="1:44" ht="18" x14ac:dyDescent="0.35">
      <c r="A19" s="339"/>
      <c r="B19" s="341"/>
      <c r="C19" s="377">
        <v>5</v>
      </c>
      <c r="D19" s="377"/>
      <c r="E19" s="378" t="s">
        <v>7</v>
      </c>
      <c r="F19" s="378"/>
      <c r="G19" s="378"/>
      <c r="H19" s="378"/>
      <c r="I19" s="378"/>
      <c r="J19" s="378"/>
      <c r="K19" s="378"/>
      <c r="L19" s="378"/>
      <c r="M19" s="339"/>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row>
    <row r="20" spans="1:44" ht="18" x14ac:dyDescent="0.35">
      <c r="A20" s="339"/>
      <c r="B20" s="341"/>
      <c r="C20" s="341"/>
      <c r="D20" s="340"/>
      <c r="E20" s="342"/>
      <c r="F20" s="340"/>
      <c r="G20" s="339"/>
      <c r="H20" s="339"/>
      <c r="I20" s="339"/>
      <c r="J20" s="339"/>
      <c r="K20" s="339"/>
      <c r="L20" s="339"/>
      <c r="M20" s="339"/>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row>
    <row r="21" spans="1:44" ht="18" x14ac:dyDescent="0.35">
      <c r="A21" s="339"/>
      <c r="B21" s="341"/>
      <c r="C21" s="377">
        <v>6</v>
      </c>
      <c r="D21" s="377"/>
      <c r="E21" s="378" t="s">
        <v>667</v>
      </c>
      <c r="F21" s="378"/>
      <c r="G21" s="378"/>
      <c r="H21" s="378"/>
      <c r="I21" s="378"/>
      <c r="J21" s="378"/>
      <c r="K21" s="378"/>
      <c r="L21" s="378"/>
      <c r="M21" s="339"/>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row>
    <row r="22" spans="1:44" ht="18" x14ac:dyDescent="0.35">
      <c r="A22" s="339"/>
      <c r="B22" s="341"/>
      <c r="C22" s="341"/>
      <c r="D22" s="340"/>
      <c r="E22" s="342"/>
      <c r="F22" s="340"/>
      <c r="G22" s="339"/>
      <c r="H22" s="339"/>
      <c r="I22" s="339"/>
      <c r="J22" s="339"/>
      <c r="K22" s="339"/>
      <c r="L22" s="339"/>
      <c r="M22" s="339"/>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row>
    <row r="23" spans="1:44" ht="18" x14ac:dyDescent="0.35">
      <c r="A23" s="339"/>
      <c r="B23" s="341"/>
      <c r="C23" s="377" t="s">
        <v>9</v>
      </c>
      <c r="D23" s="377"/>
      <c r="E23" s="378" t="s">
        <v>10</v>
      </c>
      <c r="F23" s="378"/>
      <c r="G23" s="378"/>
      <c r="H23" s="378"/>
      <c r="I23" s="378"/>
      <c r="J23" s="378"/>
      <c r="K23" s="378"/>
      <c r="L23" s="378"/>
      <c r="M23" s="339"/>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row>
    <row r="24" spans="1:44" x14ac:dyDescent="0.3">
      <c r="A24" s="158"/>
      <c r="B24" s="158"/>
      <c r="C24" s="158"/>
      <c r="D24" s="343"/>
      <c r="E24" s="158"/>
      <c r="F24" s="158"/>
      <c r="G24" s="158"/>
      <c r="H24" s="158"/>
      <c r="I24" s="158"/>
      <c r="J24" s="158"/>
      <c r="K24" s="158"/>
      <c r="L24" s="158"/>
      <c r="M24" s="158"/>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row>
    <row r="25" spans="1:44" ht="18" x14ac:dyDescent="0.35">
      <c r="A25" s="339"/>
      <c r="B25" s="341"/>
      <c r="C25" s="377" t="s">
        <v>11</v>
      </c>
      <c r="D25" s="377"/>
      <c r="E25" s="378" t="s">
        <v>668</v>
      </c>
      <c r="F25" s="378"/>
      <c r="G25" s="378"/>
      <c r="H25" s="378"/>
      <c r="I25" s="378"/>
      <c r="J25" s="378"/>
      <c r="K25" s="378"/>
      <c r="L25" s="378"/>
      <c r="M25" s="339"/>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row>
    <row r="26" spans="1:44" x14ac:dyDescent="0.3">
      <c r="A26" s="158"/>
      <c r="B26" s="158"/>
      <c r="C26" s="158"/>
      <c r="D26" s="343"/>
      <c r="E26" s="158"/>
      <c r="F26" s="158"/>
      <c r="G26" s="158"/>
      <c r="H26" s="158"/>
      <c r="I26" s="158"/>
      <c r="J26" s="158"/>
      <c r="K26" s="158"/>
      <c r="L26" s="158"/>
      <c r="M26" s="158"/>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row>
    <row r="27" spans="1:44" ht="18" x14ac:dyDescent="0.35">
      <c r="A27" s="158"/>
      <c r="B27" s="158"/>
      <c r="C27" s="377" t="s">
        <v>12</v>
      </c>
      <c r="D27" s="377"/>
      <c r="E27" s="378" t="s">
        <v>769</v>
      </c>
      <c r="F27" s="378"/>
      <c r="G27" s="378"/>
      <c r="H27" s="378"/>
      <c r="I27" s="378"/>
      <c r="J27" s="378"/>
      <c r="K27" s="378"/>
      <c r="L27" s="378"/>
      <c r="M27" s="158"/>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row>
    <row r="28" spans="1:44" x14ac:dyDescent="0.3">
      <c r="A28" s="158"/>
      <c r="B28" s="158"/>
      <c r="C28" s="158"/>
      <c r="D28" s="343"/>
      <c r="E28" s="158"/>
      <c r="F28" s="158"/>
      <c r="G28" s="158"/>
      <c r="H28" s="158"/>
      <c r="I28" s="158"/>
      <c r="J28" s="158"/>
      <c r="K28" s="158"/>
      <c r="L28" s="158"/>
      <c r="M28" s="158"/>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row>
    <row r="29" spans="1:44" ht="18" x14ac:dyDescent="0.35">
      <c r="A29" s="339"/>
      <c r="B29" s="341"/>
      <c r="C29" s="377" t="s">
        <v>778</v>
      </c>
      <c r="D29" s="377"/>
      <c r="E29" s="378" t="s">
        <v>827</v>
      </c>
      <c r="F29" s="378"/>
      <c r="G29" s="378"/>
      <c r="H29" s="378"/>
      <c r="I29" s="378"/>
      <c r="J29" s="378"/>
      <c r="K29" s="378"/>
      <c r="L29" s="378"/>
      <c r="M29" s="339"/>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row>
    <row r="30" spans="1:44" x14ac:dyDescent="0.3">
      <c r="A30" s="158"/>
      <c r="B30" s="158"/>
      <c r="C30" s="158"/>
      <c r="D30" s="343"/>
      <c r="E30" s="158"/>
      <c r="F30" s="158"/>
      <c r="G30" s="158"/>
      <c r="H30" s="158"/>
      <c r="I30" s="158"/>
      <c r="J30" s="158"/>
      <c r="K30" s="158"/>
      <c r="L30" s="158"/>
      <c r="M30" s="158"/>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row>
    <row r="31" spans="1:44" ht="18" hidden="1" x14ac:dyDescent="0.3">
      <c r="A31" s="158"/>
      <c r="B31" s="344" t="s">
        <v>13</v>
      </c>
      <c r="C31" s="344"/>
      <c r="D31" s="344"/>
      <c r="E31" s="344"/>
      <c r="F31" s="344"/>
      <c r="G31" s="344"/>
      <c r="H31" s="344"/>
      <c r="I31" s="344"/>
      <c r="J31" s="344"/>
      <c r="K31" s="344"/>
      <c r="L31" s="344"/>
      <c r="M31" s="344"/>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row>
    <row r="32" spans="1:44" hidden="1" x14ac:dyDescent="0.3">
      <c r="A32" s="158"/>
      <c r="B32" s="158"/>
      <c r="C32" s="158"/>
      <c r="D32" s="158"/>
      <c r="E32" s="158"/>
      <c r="F32" s="158"/>
      <c r="G32" s="158"/>
      <c r="H32" s="158"/>
      <c r="I32" s="158"/>
      <c r="J32" s="158"/>
      <c r="K32" s="158"/>
      <c r="L32" s="158"/>
      <c r="M32" s="158"/>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row>
    <row r="33" spans="1:44" hidden="1" x14ac:dyDescent="0.3">
      <c r="A33" s="158"/>
      <c r="B33" s="158"/>
      <c r="C33" s="158"/>
      <c r="D33" s="158"/>
      <c r="E33" s="158"/>
      <c r="F33" s="158"/>
      <c r="G33" s="158"/>
      <c r="H33" s="158"/>
      <c r="I33" s="158"/>
      <c r="J33" s="158"/>
      <c r="K33" s="158"/>
      <c r="L33" s="158"/>
      <c r="M33" s="158"/>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row>
    <row r="34" spans="1:44" hidden="1" x14ac:dyDescent="0.3">
      <c r="A34" s="158"/>
      <c r="B34" s="158"/>
      <c r="C34" s="158"/>
      <c r="D34" s="345"/>
      <c r="E34" s="158"/>
      <c r="F34" s="158"/>
      <c r="G34" s="158"/>
      <c r="H34" s="345"/>
      <c r="I34" s="158"/>
      <c r="J34" s="158"/>
      <c r="K34" s="158"/>
      <c r="L34" s="158"/>
      <c r="M34" s="158"/>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row>
    <row r="35" spans="1:44" hidden="1" x14ac:dyDescent="0.3">
      <c r="A35" s="158"/>
      <c r="B35" s="158"/>
      <c r="C35" s="158"/>
      <c r="D35" s="158"/>
      <c r="E35" s="158"/>
      <c r="F35" s="158"/>
      <c r="G35" s="158"/>
      <c r="H35" s="158"/>
      <c r="I35" s="158"/>
      <c r="J35" s="158"/>
      <c r="K35" s="158"/>
      <c r="L35" s="158"/>
      <c r="M35" s="158"/>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row>
    <row r="36" spans="1:44" ht="15.6" hidden="1" x14ac:dyDescent="0.3">
      <c r="A36" s="158"/>
      <c r="B36" s="158"/>
      <c r="C36" s="346"/>
      <c r="D36" s="347" t="s">
        <v>14</v>
      </c>
      <c r="E36" s="158"/>
      <c r="F36" s="348"/>
      <c r="G36" s="349"/>
      <c r="H36" s="158"/>
      <c r="I36" s="350"/>
      <c r="J36" s="347" t="s">
        <v>15</v>
      </c>
      <c r="K36" s="158"/>
      <c r="L36" s="158"/>
      <c r="M36" s="158"/>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row>
    <row r="37" spans="1:44" ht="15.6" hidden="1" x14ac:dyDescent="0.3">
      <c r="A37" s="158"/>
      <c r="B37" s="158"/>
      <c r="C37" s="351"/>
      <c r="D37" s="347" t="s">
        <v>16</v>
      </c>
      <c r="E37" s="158"/>
      <c r="F37" s="348"/>
      <c r="G37" s="349"/>
      <c r="H37" s="345"/>
      <c r="I37" s="352"/>
      <c r="J37" s="347" t="s">
        <v>17</v>
      </c>
      <c r="K37" s="158"/>
      <c r="L37" s="158"/>
      <c r="M37" s="158"/>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row>
    <row r="38" spans="1:44" ht="15.6" hidden="1" x14ac:dyDescent="0.3">
      <c r="A38" s="158"/>
      <c r="B38" s="158"/>
      <c r="C38" s="351"/>
      <c r="D38" s="353" t="s">
        <v>18</v>
      </c>
      <c r="E38" s="158"/>
      <c r="F38" s="348"/>
      <c r="G38" s="349"/>
      <c r="H38" s="158"/>
      <c r="I38" s="354"/>
      <c r="J38" s="347" t="s">
        <v>19</v>
      </c>
      <c r="K38" s="158"/>
      <c r="L38" s="158"/>
      <c r="M38" s="158"/>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row>
    <row r="39" spans="1:44" hidden="1" x14ac:dyDescent="0.3">
      <c r="A39" s="158"/>
      <c r="B39" s="158"/>
      <c r="C39" s="158"/>
      <c r="D39" s="158"/>
      <c r="E39" s="158"/>
      <c r="F39" s="349"/>
      <c r="G39" s="349"/>
      <c r="H39" s="158"/>
      <c r="I39" s="158"/>
      <c r="J39" s="158"/>
      <c r="K39" s="158"/>
      <c r="L39" s="158"/>
      <c r="M39" s="158"/>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row>
    <row r="40" spans="1:44" hidden="1" x14ac:dyDescent="0.3">
      <c r="A40" s="158"/>
      <c r="B40" s="158"/>
      <c r="C40" s="158"/>
      <c r="D40" s="158"/>
      <c r="E40" s="158"/>
      <c r="F40" s="158"/>
      <c r="G40" s="158"/>
      <c r="H40" s="158"/>
      <c r="I40" s="158"/>
      <c r="J40" s="158"/>
      <c r="K40" s="158"/>
      <c r="L40" s="158"/>
      <c r="M40" s="158" t="s">
        <v>20</v>
      </c>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row>
    <row r="41" spans="1:44" hidden="1" x14ac:dyDescent="0.3">
      <c r="A41" s="158"/>
      <c r="B41" s="158"/>
      <c r="C41" s="158"/>
      <c r="D41" s="158"/>
      <c r="E41" s="158"/>
      <c r="F41" s="382" t="s">
        <v>21</v>
      </c>
      <c r="G41" s="382"/>
      <c r="H41" s="382"/>
      <c r="I41" s="382"/>
      <c r="J41" s="382"/>
      <c r="K41" s="382"/>
      <c r="L41" s="382"/>
      <c r="M41" s="158"/>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row>
    <row r="42" spans="1:44" ht="18" x14ac:dyDescent="0.35">
      <c r="A42" s="155"/>
      <c r="B42" s="155"/>
      <c r="C42" s="377" t="s">
        <v>822</v>
      </c>
      <c r="D42" s="377"/>
      <c r="E42" s="378" t="s">
        <v>823</v>
      </c>
      <c r="F42" s="378"/>
      <c r="G42" s="378"/>
      <c r="H42" s="378"/>
      <c r="I42" s="378"/>
      <c r="J42" s="378"/>
      <c r="K42" s="378"/>
      <c r="L42" s="378"/>
      <c r="M42" s="155"/>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row>
    <row r="43" spans="1:44" x14ac:dyDescent="0.3">
      <c r="A43" s="355"/>
      <c r="B43" s="355"/>
      <c r="C43" s="355"/>
      <c r="D43" s="355"/>
      <c r="E43" s="355"/>
      <c r="F43" s="355"/>
      <c r="G43" s="355"/>
      <c r="H43" s="355"/>
      <c r="I43" s="355"/>
      <c r="J43" s="355"/>
      <c r="K43" s="355"/>
      <c r="L43" s="355"/>
      <c r="M43" s="155"/>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row>
    <row r="44" spans="1:44" x14ac:dyDescent="0.3">
      <c r="A44" s="355"/>
      <c r="B44" s="356"/>
      <c r="C44" s="357" t="s">
        <v>780</v>
      </c>
      <c r="D44" s="355"/>
      <c r="E44" s="355"/>
      <c r="F44" s="355"/>
      <c r="G44" s="355"/>
      <c r="H44" s="355"/>
      <c r="I44" s="358"/>
      <c r="J44" s="357" t="s">
        <v>15</v>
      </c>
      <c r="K44" s="355"/>
      <c r="L44" s="355"/>
      <c r="M44" s="155"/>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row>
    <row r="45" spans="1:44" x14ac:dyDescent="0.3">
      <c r="A45" s="355"/>
      <c r="B45" s="359"/>
      <c r="C45" s="357" t="s">
        <v>16</v>
      </c>
      <c r="D45" s="355"/>
      <c r="E45" s="355"/>
      <c r="F45" s="355"/>
      <c r="G45" s="355"/>
      <c r="H45" s="355"/>
      <c r="I45" s="360"/>
      <c r="J45" s="357" t="s">
        <v>17</v>
      </c>
      <c r="K45" s="355"/>
      <c r="L45" s="355"/>
      <c r="M45" s="155"/>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row>
    <row r="46" spans="1:44" x14ac:dyDescent="0.3">
      <c r="A46" s="355"/>
      <c r="B46" s="361"/>
      <c r="C46" s="357" t="s">
        <v>18</v>
      </c>
      <c r="D46" s="355"/>
      <c r="E46" s="355"/>
      <c r="F46" s="355"/>
      <c r="G46" s="355"/>
      <c r="H46" s="355"/>
      <c r="I46" s="362"/>
      <c r="J46" s="357" t="s">
        <v>19</v>
      </c>
      <c r="K46" s="355"/>
      <c r="L46" s="355"/>
      <c r="M46" s="155"/>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row>
    <row r="47" spans="1:44" x14ac:dyDescent="0.3">
      <c r="A47" s="87"/>
      <c r="B47" s="6"/>
      <c r="C47" s="6"/>
      <c r="D47" s="6"/>
      <c r="E47" s="6"/>
      <c r="F47" s="6"/>
      <c r="G47" s="6"/>
      <c r="H47" s="6"/>
      <c r="I47" s="6"/>
      <c r="J47" s="6"/>
      <c r="K47" s="6"/>
      <c r="L47" s="6"/>
      <c r="M47" s="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row>
    <row r="48" spans="1:44" x14ac:dyDescent="0.3">
      <c r="A48" s="87"/>
      <c r="B48" s="6"/>
      <c r="C48" s="6"/>
      <c r="D48" s="6"/>
      <c r="E48" s="6"/>
      <c r="F48" s="6"/>
      <c r="G48" s="6"/>
      <c r="H48" s="6"/>
      <c r="I48" s="6"/>
      <c r="J48" s="6"/>
      <c r="K48" s="6"/>
      <c r="L48" s="6"/>
      <c r="M48" s="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row>
    <row r="49" spans="1:44" x14ac:dyDescent="0.3">
      <c r="A49" s="87"/>
      <c r="B49" s="87"/>
      <c r="C49" s="87"/>
      <c r="D49" s="89"/>
      <c r="E49" s="89"/>
      <c r="F49" s="89"/>
      <c r="G49" s="87"/>
      <c r="H49" s="87"/>
      <c r="I49" s="87"/>
      <c r="J49" s="87"/>
      <c r="K49" s="87"/>
      <c r="L49" s="87"/>
      <c r="M49" s="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row>
    <row r="50" spans="1:44" x14ac:dyDescent="0.3">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row>
    <row r="51" spans="1:44" x14ac:dyDescent="0.3">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row>
    <row r="52" spans="1:44" x14ac:dyDescent="0.3">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row>
    <row r="53" spans="1:44" x14ac:dyDescent="0.3">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row>
    <row r="54" spans="1:44" x14ac:dyDescent="0.3">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row>
    <row r="55" spans="1:44" x14ac:dyDescent="0.3">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row>
    <row r="56" spans="1:44" x14ac:dyDescent="0.3">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row>
    <row r="57" spans="1:44" x14ac:dyDescent="0.3">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row>
    <row r="58" spans="1:44" x14ac:dyDescent="0.3">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row>
    <row r="59" spans="1:44" x14ac:dyDescent="0.3">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row>
    <row r="60" spans="1:44" x14ac:dyDescent="0.3">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row>
    <row r="61" spans="1:44" x14ac:dyDescent="0.3">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row>
    <row r="62" spans="1:44" x14ac:dyDescent="0.3">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row>
    <row r="63" spans="1:44" x14ac:dyDescent="0.3">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row>
    <row r="64" spans="1:44" x14ac:dyDescent="0.3">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row>
    <row r="65" spans="1:44" x14ac:dyDescent="0.3">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row>
    <row r="66" spans="1:44" x14ac:dyDescent="0.3">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row>
    <row r="67" spans="1:44" x14ac:dyDescent="0.3">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row>
    <row r="68" spans="1:44" x14ac:dyDescent="0.3">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row>
    <row r="69" spans="1:44" x14ac:dyDescent="0.3">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row>
    <row r="70" spans="1:44" x14ac:dyDescent="0.3">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row>
    <row r="71" spans="1:44" x14ac:dyDescent="0.3">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row>
    <row r="72" spans="1:44" x14ac:dyDescent="0.3">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row>
    <row r="73" spans="1:44" x14ac:dyDescent="0.3">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row>
    <row r="74" spans="1:44" x14ac:dyDescent="0.3">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row>
    <row r="75" spans="1:44" x14ac:dyDescent="0.3">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row>
    <row r="76" spans="1:44" x14ac:dyDescent="0.3">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row>
    <row r="77" spans="1:44" x14ac:dyDescent="0.3">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row>
    <row r="78" spans="1:44" x14ac:dyDescent="0.3">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row>
    <row r="79" spans="1:44" x14ac:dyDescent="0.3">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row>
    <row r="80" spans="1:44" x14ac:dyDescent="0.3">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row>
    <row r="81" spans="1:44" x14ac:dyDescent="0.3">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row>
    <row r="82" spans="1:44" x14ac:dyDescent="0.3">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row>
    <row r="83" spans="1:44" x14ac:dyDescent="0.3">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row>
    <row r="84" spans="1:44" x14ac:dyDescent="0.3">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row>
    <row r="85" spans="1:44" x14ac:dyDescent="0.3">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row>
    <row r="86" spans="1:44" x14ac:dyDescent="0.3">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row>
    <row r="87" spans="1:44" x14ac:dyDescent="0.3">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row>
    <row r="88" spans="1:44" x14ac:dyDescent="0.3">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row>
    <row r="89" spans="1:44" x14ac:dyDescent="0.3">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row>
    <row r="90" spans="1:44" x14ac:dyDescent="0.3">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row>
    <row r="91" spans="1:44" x14ac:dyDescent="0.3">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row>
    <row r="92" spans="1:44" x14ac:dyDescent="0.3">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row>
    <row r="93" spans="1:44" x14ac:dyDescent="0.3">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row>
    <row r="94" spans="1:44" x14ac:dyDescent="0.3">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row>
    <row r="95" spans="1:44" x14ac:dyDescent="0.3">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row>
    <row r="96" spans="1:44" x14ac:dyDescent="0.3">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row>
    <row r="97" spans="1:44" x14ac:dyDescent="0.3">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row>
    <row r="98" spans="1:44" x14ac:dyDescent="0.3">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row>
    <row r="99" spans="1:44" x14ac:dyDescent="0.3">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row>
    <row r="100" spans="1:44" x14ac:dyDescent="0.3">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row>
    <row r="101" spans="1:44" x14ac:dyDescent="0.3">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row>
    <row r="102" spans="1:44" x14ac:dyDescent="0.3">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row>
    <row r="103" spans="1:44" x14ac:dyDescent="0.3">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row>
    <row r="104" spans="1:44" x14ac:dyDescent="0.3">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row>
    <row r="105" spans="1:44" x14ac:dyDescent="0.3">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row>
    <row r="106" spans="1:44" x14ac:dyDescent="0.3">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row>
    <row r="107" spans="1:44" x14ac:dyDescent="0.3">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row>
    <row r="108" spans="1:44" x14ac:dyDescent="0.3">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row>
    <row r="109" spans="1:44" x14ac:dyDescent="0.3">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row>
  </sheetData>
  <sheetProtection algorithmName="SHA-512" hashValue="8FXRdbliES1V67pbScT12bCl5gY/+U09mztUmlTlaC03enf7WFX0EKe2pcyFYGlNZVBgFh+9fcwJOPmOwoM/SQ==" saltValue="6yp8a3Qiz68lwcyh/aCh/Q==" spinCount="100000" sheet="1" objects="1" scenarios="1"/>
  <mergeCells count="26">
    <mergeCell ref="C29:D29"/>
    <mergeCell ref="E29:L29"/>
    <mergeCell ref="F41:L41"/>
    <mergeCell ref="C27:D27"/>
    <mergeCell ref="E27:L27"/>
    <mergeCell ref="E17:L17"/>
    <mergeCell ref="E19:L19"/>
    <mergeCell ref="E21:L21"/>
    <mergeCell ref="C25:D25"/>
    <mergeCell ref="E25:L25"/>
    <mergeCell ref="C42:D42"/>
    <mergeCell ref="E42:L42"/>
    <mergeCell ref="M2:M3"/>
    <mergeCell ref="E3:K6"/>
    <mergeCell ref="B9:M9"/>
    <mergeCell ref="C13:D13"/>
    <mergeCell ref="E13:L13"/>
    <mergeCell ref="C19:D19"/>
    <mergeCell ref="C11:D11"/>
    <mergeCell ref="E11:L11"/>
    <mergeCell ref="C23:D23"/>
    <mergeCell ref="E23:L23"/>
    <mergeCell ref="C21:D21"/>
    <mergeCell ref="C15:D15"/>
    <mergeCell ref="C17:D17"/>
    <mergeCell ref="E15:L15"/>
  </mergeCells>
  <conditionalFormatting sqref="C37 B45">
    <cfRule type="expression" dxfId="41" priority="2">
      <formula>B37=""</formula>
    </cfRule>
  </conditionalFormatting>
  <hyperlinks>
    <hyperlink ref="E13" location="'Datos Generales Organización'!A1" display="Información de la empresa"/>
    <hyperlink ref="E15" location="'Combustibles Fósiles'!A1" display="Combustibles fósiles (Alcance 1)"/>
    <hyperlink ref="E17" location="Fluorados!A1" display="Fuga de gases fluorados (equipos de aire acondicionado y refrigeración) (Alcance 1)"/>
    <hyperlink ref="E19" location="Electricidad!A1" display="Electricidad (Alcance 2)"/>
    <hyperlink ref="E21" location="'Otras emisiones- Alcance 3'!A1" display="Otras emisiones (Alcance 3)"/>
    <hyperlink ref="E23" location="'Factores de emisión (Alc 3)'!A1" display="Factores de emisión"/>
    <hyperlink ref="E25" location="'Consumos Hoja de trabajo'!A1" display="Datos de actividad"/>
    <hyperlink ref="E11" location="Resultados!A1" display="Informe de resultados"/>
    <hyperlink ref="E11:L11" location="'Informe de Resultados'!A1" display="Informe de resultados"/>
    <hyperlink ref="E13:L13" location="'Información de la empresa'!A1" display="Información de la empresa"/>
    <hyperlink ref="E17:L17" location="'Fluorados-Alcance 1'!A1" display="Fluorados (equipos de aire acondicionado y refrigeración) (Alcance 1)"/>
    <hyperlink ref="E23:L23" location="'Factores de emisión '!A1" display="Factores de emisión"/>
    <hyperlink ref="E25:L25" location="'Datos de consumo'!A1" display="Datos de consumo"/>
    <hyperlink ref="E27:L27" location="'Emisiones evitadas'!A1" display="Emisiones evitadas"/>
    <hyperlink ref="E15:L15" location="'Combustibles-Fósiles Alcance 1'!A1" display="Combustibles fósiles (Alcance 1)"/>
    <hyperlink ref="E19:L19" location="'Electricidad-Alcance 2'!A1" display="Electricidad (Alcance 2)"/>
    <hyperlink ref="E29:L29" location="'Versiones y actualizaciones'!Área_de_impresión" display="Versiones y actaizaciones"/>
    <hyperlink ref="E42:L42" location="'Criterios para el cálculo'!A1" display="Criterios para el cálculo"/>
  </hyperlinks>
  <pageMargins left="0.70866141732283472" right="0.70866141732283472" top="0.74803149606299213" bottom="0.74803149606299213" header="0.51181102362204722" footer="0.51181102362204722"/>
  <pageSetup paperSize="9" scale="61"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1"/>
  <sheetViews>
    <sheetView workbookViewId="0">
      <selection sqref="A1:B2"/>
    </sheetView>
  </sheetViews>
  <sheetFormatPr baseColWidth="10" defaultColWidth="11.5546875" defaultRowHeight="14.4" x14ac:dyDescent="0.3"/>
  <cols>
    <col min="1" max="1" width="61.33203125" style="7" bestFit="1" customWidth="1"/>
    <col min="2" max="2" width="27" style="7" customWidth="1"/>
    <col min="3" max="16384" width="11.5546875" style="7"/>
  </cols>
  <sheetData>
    <row r="1" spans="1:19" ht="14.4" customHeight="1" x14ac:dyDescent="0.3">
      <c r="A1" s="499" t="s">
        <v>811</v>
      </c>
      <c r="B1" s="499"/>
      <c r="C1" s="26"/>
      <c r="D1" s="26"/>
      <c r="E1" s="26"/>
      <c r="F1" s="26"/>
      <c r="G1" s="26"/>
      <c r="H1" s="26"/>
      <c r="I1" s="26"/>
      <c r="J1" s="26"/>
      <c r="K1" s="26"/>
      <c r="L1" s="26"/>
      <c r="M1" s="26"/>
      <c r="N1" s="26"/>
      <c r="O1" s="26"/>
      <c r="P1" s="26"/>
      <c r="Q1" s="26"/>
      <c r="R1" s="26"/>
      <c r="S1" s="26"/>
    </row>
    <row r="2" spans="1:19" ht="14.4" customHeight="1" x14ac:dyDescent="0.3">
      <c r="A2" s="499"/>
      <c r="B2" s="499"/>
      <c r="C2" s="26"/>
      <c r="D2" s="26"/>
      <c r="E2" s="26"/>
      <c r="F2" s="26"/>
      <c r="G2" s="26"/>
      <c r="H2" s="26"/>
      <c r="I2" s="26"/>
      <c r="J2" s="26"/>
      <c r="K2" s="26"/>
      <c r="L2" s="26"/>
      <c r="M2" s="26"/>
      <c r="N2" s="26"/>
      <c r="O2" s="26"/>
      <c r="P2" s="26"/>
      <c r="Q2" s="26"/>
      <c r="R2" s="26"/>
      <c r="S2" s="26"/>
    </row>
    <row r="3" spans="1:19" x14ac:dyDescent="0.3">
      <c r="A3" s="26"/>
      <c r="B3" s="26"/>
      <c r="C3" s="26"/>
      <c r="D3" s="26"/>
      <c r="E3" s="26"/>
      <c r="F3" s="26"/>
      <c r="G3" s="26"/>
      <c r="H3" s="26"/>
      <c r="I3" s="26"/>
      <c r="J3" s="26"/>
      <c r="K3" s="26"/>
      <c r="L3" s="26"/>
      <c r="M3" s="26"/>
      <c r="N3" s="26"/>
      <c r="O3" s="26"/>
      <c r="P3" s="26"/>
      <c r="Q3" s="26"/>
      <c r="R3" s="26"/>
      <c r="S3" s="26"/>
    </row>
    <row r="4" spans="1:19" x14ac:dyDescent="0.3">
      <c r="A4" s="26"/>
      <c r="B4" s="26"/>
      <c r="C4" s="26"/>
      <c r="D4" s="26"/>
      <c r="E4" s="26"/>
      <c r="F4" s="26"/>
      <c r="G4" s="26"/>
      <c r="H4" s="26"/>
      <c r="I4" s="26"/>
      <c r="J4" s="26"/>
      <c r="K4" s="26"/>
      <c r="L4" s="26"/>
      <c r="M4" s="26"/>
      <c r="N4" s="26"/>
      <c r="O4" s="26"/>
      <c r="P4" s="26"/>
      <c r="Q4" s="26"/>
      <c r="R4" s="26"/>
      <c r="S4" s="26"/>
    </row>
    <row r="5" spans="1:19" x14ac:dyDescent="0.3">
      <c r="A5" s="26"/>
      <c r="B5" s="26"/>
      <c r="C5" s="26"/>
      <c r="D5" s="26"/>
      <c r="E5" s="26"/>
      <c r="F5" s="26"/>
      <c r="G5" s="26"/>
      <c r="H5" s="26"/>
      <c r="I5" s="26"/>
      <c r="J5" s="26"/>
      <c r="K5" s="26"/>
      <c r="L5" s="26"/>
      <c r="M5" s="26"/>
      <c r="N5" s="26"/>
      <c r="O5" s="26"/>
      <c r="P5" s="26"/>
      <c r="Q5" s="26"/>
      <c r="R5" s="26"/>
      <c r="S5" s="26"/>
    </row>
    <row r="6" spans="1:19" x14ac:dyDescent="0.3">
      <c r="A6" s="26"/>
      <c r="B6" s="26"/>
      <c r="C6" s="26"/>
      <c r="D6" s="26"/>
      <c r="E6" s="26"/>
      <c r="F6" s="26"/>
      <c r="G6" s="26"/>
      <c r="H6" s="26"/>
      <c r="I6" s="26"/>
      <c r="J6" s="26"/>
      <c r="K6" s="26"/>
      <c r="L6" s="26"/>
      <c r="M6" s="26"/>
      <c r="N6" s="26"/>
      <c r="O6" s="26"/>
      <c r="P6" s="26"/>
      <c r="Q6" s="26"/>
      <c r="R6" s="26"/>
      <c r="S6" s="26"/>
    </row>
    <row r="7" spans="1:19" x14ac:dyDescent="0.3">
      <c r="A7" s="281" t="s">
        <v>835</v>
      </c>
      <c r="B7" s="281" t="s">
        <v>775</v>
      </c>
      <c r="C7" s="26"/>
      <c r="D7" s="26"/>
      <c r="E7" s="26"/>
      <c r="F7" s="26"/>
      <c r="G7" s="26"/>
      <c r="H7" s="26"/>
      <c r="I7" s="26"/>
      <c r="J7" s="26"/>
      <c r="K7" s="26"/>
      <c r="L7" s="26"/>
      <c r="M7" s="26"/>
      <c r="N7" s="26"/>
      <c r="O7" s="26"/>
      <c r="P7" s="26"/>
      <c r="Q7" s="26"/>
      <c r="R7" s="26"/>
      <c r="S7" s="26"/>
    </row>
    <row r="8" spans="1:19" x14ac:dyDescent="0.3">
      <c r="A8" s="134" t="s">
        <v>770</v>
      </c>
      <c r="B8" s="111"/>
      <c r="C8" s="26"/>
      <c r="D8" s="26"/>
      <c r="E8" s="26"/>
      <c r="F8" s="26"/>
      <c r="G8" s="26"/>
      <c r="H8" s="26"/>
      <c r="I8" s="26"/>
      <c r="J8" s="26"/>
      <c r="K8" s="26"/>
      <c r="L8" s="26"/>
      <c r="M8" s="26"/>
      <c r="N8" s="26"/>
      <c r="O8" s="26"/>
      <c r="P8" s="26"/>
      <c r="Q8" s="26"/>
      <c r="R8" s="26"/>
      <c r="S8" s="26"/>
    </row>
    <row r="9" spans="1:19" x14ac:dyDescent="0.3">
      <c r="A9" s="134" t="s">
        <v>776</v>
      </c>
      <c r="B9" s="111"/>
      <c r="C9" s="26"/>
      <c r="D9" s="26"/>
      <c r="E9" s="26"/>
      <c r="F9" s="26"/>
      <c r="G9" s="26"/>
      <c r="H9" s="26"/>
      <c r="I9" s="26"/>
      <c r="J9" s="26"/>
      <c r="K9" s="26"/>
      <c r="L9" s="26"/>
      <c r="M9" s="26"/>
      <c r="N9" s="26"/>
      <c r="O9" s="26"/>
      <c r="P9" s="26"/>
      <c r="Q9" s="26"/>
      <c r="R9" s="26"/>
      <c r="S9" s="26"/>
    </row>
    <row r="10" spans="1:19" x14ac:dyDescent="0.3">
      <c r="A10" s="134" t="s">
        <v>771</v>
      </c>
      <c r="B10" s="111"/>
      <c r="C10" s="26"/>
      <c r="D10" s="26"/>
      <c r="E10" s="26"/>
      <c r="F10" s="26"/>
      <c r="G10" s="26"/>
      <c r="H10" s="26"/>
      <c r="I10" s="26"/>
      <c r="J10" s="26"/>
      <c r="K10" s="26"/>
      <c r="L10" s="26"/>
      <c r="M10" s="26"/>
      <c r="N10" s="26"/>
      <c r="O10" s="26"/>
      <c r="P10" s="26"/>
      <c r="Q10" s="26"/>
      <c r="R10" s="26"/>
      <c r="S10" s="26"/>
    </row>
    <row r="11" spans="1:19" x14ac:dyDescent="0.3">
      <c r="A11" s="134" t="s">
        <v>772</v>
      </c>
      <c r="B11" s="111"/>
      <c r="C11" s="26"/>
      <c r="D11" s="26"/>
      <c r="E11" s="26"/>
      <c r="F11" s="26"/>
      <c r="G11" s="26"/>
      <c r="H11" s="26"/>
      <c r="I11" s="26"/>
      <c r="J11" s="26"/>
      <c r="K11" s="26"/>
      <c r="L11" s="26"/>
      <c r="M11" s="26"/>
      <c r="N11" s="26"/>
      <c r="O11" s="26"/>
      <c r="P11" s="26"/>
      <c r="Q11" s="26"/>
      <c r="R11" s="26"/>
      <c r="S11" s="26"/>
    </row>
    <row r="12" spans="1:19" x14ac:dyDescent="0.3">
      <c r="A12" s="134" t="s">
        <v>773</v>
      </c>
      <c r="B12" s="111"/>
      <c r="C12" s="26"/>
      <c r="D12" s="26"/>
      <c r="E12" s="26"/>
      <c r="F12" s="26"/>
      <c r="G12" s="26"/>
      <c r="H12" s="26"/>
      <c r="I12" s="26"/>
      <c r="J12" s="26"/>
      <c r="K12" s="26"/>
      <c r="L12" s="26"/>
      <c r="M12" s="26"/>
      <c r="N12" s="26"/>
      <c r="O12" s="26"/>
      <c r="P12" s="26"/>
      <c r="Q12" s="26"/>
      <c r="R12" s="26"/>
      <c r="S12" s="26"/>
    </row>
    <row r="13" spans="1:19" x14ac:dyDescent="0.3">
      <c r="A13" s="134" t="s">
        <v>774</v>
      </c>
      <c r="B13" s="111"/>
      <c r="C13" s="26"/>
      <c r="D13" s="26"/>
      <c r="E13" s="26"/>
      <c r="F13" s="26"/>
      <c r="G13" s="26"/>
      <c r="H13" s="26"/>
      <c r="I13" s="26"/>
      <c r="J13" s="26"/>
      <c r="K13" s="26"/>
      <c r="L13" s="26"/>
      <c r="M13" s="26"/>
      <c r="N13" s="26"/>
      <c r="O13" s="26"/>
      <c r="P13" s="26"/>
      <c r="Q13" s="26"/>
      <c r="R13" s="26"/>
      <c r="S13" s="26"/>
    </row>
    <row r="14" spans="1:19" x14ac:dyDescent="0.3">
      <c r="A14" s="134" t="s">
        <v>777</v>
      </c>
      <c r="B14" s="111"/>
      <c r="C14" s="26"/>
      <c r="D14" s="26"/>
      <c r="E14" s="26"/>
      <c r="F14" s="26"/>
      <c r="G14" s="26"/>
      <c r="H14" s="26"/>
      <c r="I14" s="26"/>
      <c r="J14" s="26"/>
      <c r="K14" s="26"/>
      <c r="L14" s="26"/>
      <c r="M14" s="26"/>
      <c r="N14" s="26"/>
      <c r="O14" s="26"/>
      <c r="P14" s="26"/>
      <c r="Q14" s="26"/>
      <c r="R14" s="26"/>
      <c r="S14" s="26"/>
    </row>
    <row r="15" spans="1:19" x14ac:dyDescent="0.3">
      <c r="A15" s="134" t="s">
        <v>785</v>
      </c>
      <c r="B15" s="111"/>
      <c r="C15" s="26"/>
      <c r="D15" s="26"/>
      <c r="E15" s="26"/>
      <c r="F15" s="26"/>
      <c r="G15" s="26"/>
      <c r="H15" s="26"/>
      <c r="I15" s="26"/>
      <c r="J15" s="26"/>
      <c r="K15" s="26"/>
      <c r="L15" s="26"/>
      <c r="M15" s="26"/>
      <c r="N15" s="26"/>
      <c r="O15" s="26"/>
      <c r="P15" s="26"/>
      <c r="Q15" s="26"/>
      <c r="R15" s="26"/>
      <c r="S15" s="26"/>
    </row>
    <row r="16" spans="1:19" x14ac:dyDescent="0.3">
      <c r="A16" s="134" t="s">
        <v>786</v>
      </c>
      <c r="B16" s="111"/>
      <c r="C16" s="26"/>
      <c r="D16" s="26"/>
      <c r="E16" s="26"/>
      <c r="F16" s="26"/>
      <c r="G16" s="26"/>
      <c r="H16" s="26"/>
      <c r="I16" s="26"/>
      <c r="J16" s="26"/>
      <c r="K16" s="26"/>
      <c r="L16" s="26"/>
      <c r="M16" s="26"/>
      <c r="N16" s="26"/>
      <c r="O16" s="26"/>
      <c r="P16" s="26"/>
      <c r="Q16" s="26"/>
      <c r="R16" s="26"/>
      <c r="S16" s="26"/>
    </row>
    <row r="17" spans="1:19" x14ac:dyDescent="0.3">
      <c r="A17" s="134" t="s">
        <v>787</v>
      </c>
      <c r="B17" s="111"/>
      <c r="C17" s="26"/>
      <c r="D17" s="26"/>
      <c r="E17" s="26"/>
      <c r="F17" s="26"/>
      <c r="G17" s="26"/>
      <c r="H17" s="26"/>
      <c r="I17" s="26"/>
      <c r="J17" s="26"/>
      <c r="K17" s="26"/>
      <c r="L17" s="26"/>
      <c r="M17" s="26"/>
      <c r="N17" s="26"/>
      <c r="O17" s="26"/>
      <c r="P17" s="26"/>
      <c r="Q17" s="26"/>
      <c r="R17" s="26"/>
      <c r="S17" s="26"/>
    </row>
    <row r="18" spans="1:19" x14ac:dyDescent="0.3">
      <c r="A18" s="134" t="s">
        <v>788</v>
      </c>
      <c r="B18" s="111"/>
      <c r="C18" s="26"/>
      <c r="D18" s="26"/>
      <c r="E18" s="26"/>
      <c r="F18" s="26"/>
      <c r="G18" s="26"/>
      <c r="H18" s="26"/>
      <c r="I18" s="26"/>
      <c r="J18" s="26"/>
      <c r="K18" s="26"/>
      <c r="L18" s="26"/>
      <c r="M18" s="26"/>
      <c r="N18" s="26"/>
      <c r="O18" s="26"/>
      <c r="P18" s="26"/>
      <c r="Q18" s="26"/>
      <c r="R18" s="26"/>
      <c r="S18" s="26"/>
    </row>
    <row r="19" spans="1:19" x14ac:dyDescent="0.3">
      <c r="A19" s="134" t="s">
        <v>789</v>
      </c>
      <c r="B19" s="111"/>
      <c r="C19" s="26"/>
      <c r="D19" s="26"/>
      <c r="E19" s="26"/>
      <c r="F19" s="26"/>
      <c r="G19" s="26"/>
      <c r="H19" s="26"/>
      <c r="I19" s="26"/>
      <c r="J19" s="26"/>
      <c r="K19" s="26"/>
      <c r="L19" s="26"/>
      <c r="M19" s="26"/>
      <c r="N19" s="26"/>
      <c r="O19" s="26"/>
      <c r="P19" s="26"/>
      <c r="Q19" s="26"/>
      <c r="R19" s="26"/>
      <c r="S19" s="26"/>
    </row>
    <row r="20" spans="1:19" ht="15" x14ac:dyDescent="0.3">
      <c r="A20" s="281" t="s">
        <v>817</v>
      </c>
      <c r="B20" s="154">
        <f>SUM(B8:B19)</f>
        <v>0</v>
      </c>
      <c r="C20" s="26"/>
      <c r="D20" s="26"/>
      <c r="E20" s="26"/>
      <c r="F20" s="26"/>
      <c r="G20" s="26"/>
      <c r="H20" s="26"/>
      <c r="I20" s="26"/>
      <c r="J20" s="26"/>
      <c r="K20" s="26"/>
      <c r="L20" s="26"/>
      <c r="M20" s="26"/>
      <c r="N20" s="26"/>
      <c r="O20" s="26"/>
      <c r="P20" s="26"/>
      <c r="Q20" s="26"/>
      <c r="R20" s="26"/>
      <c r="S20" s="26"/>
    </row>
    <row r="21" spans="1:19" x14ac:dyDescent="0.3">
      <c r="A21" s="26"/>
      <c r="B21" s="26"/>
      <c r="C21" s="26"/>
      <c r="D21" s="26"/>
      <c r="E21" s="26"/>
      <c r="F21" s="26"/>
      <c r="G21" s="26"/>
      <c r="H21" s="26"/>
      <c r="I21" s="26"/>
      <c r="J21" s="26"/>
      <c r="K21" s="26"/>
      <c r="L21" s="26"/>
      <c r="M21" s="26"/>
      <c r="N21" s="26"/>
      <c r="O21" s="26"/>
      <c r="P21" s="26"/>
      <c r="Q21" s="26"/>
      <c r="R21" s="26"/>
      <c r="S21" s="26"/>
    </row>
    <row r="22" spans="1:19" x14ac:dyDescent="0.3">
      <c r="A22" s="26"/>
      <c r="B22" s="26"/>
      <c r="C22" s="26"/>
      <c r="D22" s="26"/>
      <c r="E22" s="26"/>
      <c r="F22" s="26"/>
      <c r="G22" s="26"/>
      <c r="H22" s="26"/>
      <c r="I22" s="26"/>
      <c r="J22" s="26"/>
      <c r="K22" s="26"/>
      <c r="L22" s="26"/>
      <c r="M22" s="26"/>
      <c r="N22" s="26"/>
      <c r="O22" s="26"/>
      <c r="P22" s="26"/>
      <c r="Q22" s="26"/>
      <c r="R22" s="26"/>
      <c r="S22" s="26"/>
    </row>
    <row r="23" spans="1:19" x14ac:dyDescent="0.3">
      <c r="A23" s="26"/>
      <c r="B23" s="26"/>
      <c r="C23" s="26"/>
      <c r="D23" s="26"/>
      <c r="E23" s="26"/>
      <c r="F23" s="26"/>
      <c r="G23" s="26"/>
      <c r="H23" s="26"/>
      <c r="I23" s="26"/>
      <c r="J23" s="26"/>
      <c r="K23" s="26"/>
      <c r="L23" s="26"/>
      <c r="M23" s="26"/>
      <c r="N23" s="26"/>
      <c r="O23" s="26"/>
      <c r="P23" s="26"/>
      <c r="Q23" s="26"/>
      <c r="R23" s="26"/>
      <c r="S23" s="26"/>
    </row>
    <row r="24" spans="1:19" x14ac:dyDescent="0.3">
      <c r="A24" s="26"/>
      <c r="B24" s="26"/>
      <c r="C24" s="26"/>
      <c r="D24" s="26"/>
      <c r="E24" s="26"/>
      <c r="F24" s="26"/>
      <c r="G24" s="26"/>
      <c r="H24" s="26"/>
      <c r="I24" s="26"/>
      <c r="J24" s="26"/>
      <c r="K24" s="26"/>
      <c r="L24" s="26"/>
      <c r="M24" s="26"/>
      <c r="N24" s="26"/>
      <c r="O24" s="26"/>
      <c r="P24" s="26"/>
      <c r="Q24" s="26"/>
      <c r="R24" s="26"/>
      <c r="S24" s="26"/>
    </row>
    <row r="25" spans="1:19" x14ac:dyDescent="0.3">
      <c r="A25" s="26"/>
      <c r="B25" s="26"/>
      <c r="C25" s="26"/>
      <c r="D25" s="26"/>
      <c r="E25" s="26"/>
      <c r="F25" s="26"/>
      <c r="G25" s="26"/>
      <c r="H25" s="26"/>
      <c r="I25" s="26"/>
      <c r="J25" s="26"/>
      <c r="K25" s="26"/>
      <c r="L25" s="26"/>
      <c r="M25" s="26"/>
      <c r="N25" s="26"/>
      <c r="O25" s="26"/>
      <c r="P25" s="26"/>
      <c r="Q25" s="26"/>
      <c r="R25" s="26"/>
      <c r="S25" s="26"/>
    </row>
    <row r="26" spans="1:19" x14ac:dyDescent="0.3">
      <c r="A26" s="26"/>
      <c r="B26" s="26"/>
      <c r="C26" s="26"/>
      <c r="D26" s="26"/>
      <c r="E26" s="26"/>
      <c r="F26" s="26"/>
      <c r="G26" s="26"/>
      <c r="H26" s="26"/>
      <c r="I26" s="26"/>
      <c r="J26" s="26"/>
      <c r="K26" s="26"/>
      <c r="L26" s="26"/>
      <c r="M26" s="26"/>
      <c r="N26" s="26"/>
      <c r="O26" s="26"/>
      <c r="P26" s="26"/>
      <c r="Q26" s="26"/>
      <c r="R26" s="26"/>
      <c r="S26" s="26"/>
    </row>
    <row r="27" spans="1:19" x14ac:dyDescent="0.3">
      <c r="A27" s="26"/>
      <c r="B27" s="26"/>
      <c r="C27" s="26"/>
      <c r="D27" s="26"/>
      <c r="E27" s="26"/>
      <c r="F27" s="26"/>
      <c r="G27" s="26"/>
      <c r="H27" s="26"/>
      <c r="I27" s="26"/>
      <c r="J27" s="26"/>
      <c r="K27" s="26"/>
      <c r="L27" s="26"/>
      <c r="M27" s="26"/>
      <c r="N27" s="26"/>
      <c r="O27" s="26"/>
      <c r="P27" s="26"/>
      <c r="Q27" s="26"/>
      <c r="R27" s="26"/>
      <c r="S27" s="26"/>
    </row>
    <row r="28" spans="1:19" x14ac:dyDescent="0.3">
      <c r="A28" s="26"/>
      <c r="B28" s="26"/>
      <c r="C28" s="26"/>
      <c r="D28" s="26"/>
      <c r="E28" s="26"/>
      <c r="F28" s="26"/>
      <c r="G28" s="26"/>
      <c r="H28" s="26"/>
      <c r="I28" s="26"/>
      <c r="J28" s="26"/>
      <c r="K28" s="26"/>
      <c r="L28" s="26"/>
      <c r="M28" s="26"/>
      <c r="N28" s="26"/>
      <c r="O28" s="26"/>
      <c r="P28" s="26"/>
      <c r="Q28" s="26"/>
      <c r="R28" s="26"/>
      <c r="S28" s="26"/>
    </row>
    <row r="29" spans="1:19" x14ac:dyDescent="0.3">
      <c r="A29" s="26"/>
      <c r="B29" s="26"/>
      <c r="C29" s="26"/>
      <c r="D29" s="26"/>
      <c r="E29" s="26"/>
      <c r="F29" s="26"/>
      <c r="G29" s="26"/>
      <c r="H29" s="26"/>
      <c r="I29" s="26"/>
      <c r="J29" s="26"/>
      <c r="K29" s="26"/>
      <c r="L29" s="26"/>
      <c r="M29" s="26"/>
      <c r="N29" s="26"/>
      <c r="O29" s="26"/>
      <c r="P29" s="26"/>
      <c r="Q29" s="26"/>
      <c r="R29" s="26"/>
      <c r="S29" s="26"/>
    </row>
    <row r="30" spans="1:19" x14ac:dyDescent="0.3">
      <c r="A30" s="26"/>
      <c r="B30" s="26"/>
      <c r="C30" s="26"/>
      <c r="D30" s="26"/>
      <c r="E30" s="26"/>
      <c r="F30" s="26"/>
      <c r="G30" s="26"/>
      <c r="H30" s="26"/>
      <c r="I30" s="26"/>
      <c r="J30" s="26"/>
      <c r="K30" s="26"/>
      <c r="L30" s="26"/>
      <c r="M30" s="26"/>
      <c r="N30" s="26"/>
      <c r="O30" s="26"/>
      <c r="P30" s="26"/>
      <c r="Q30" s="26"/>
      <c r="R30" s="26"/>
      <c r="S30" s="26"/>
    </row>
    <row r="31" spans="1:19" x14ac:dyDescent="0.3">
      <c r="A31" s="26"/>
      <c r="B31" s="26"/>
      <c r="C31" s="26"/>
      <c r="D31" s="26"/>
      <c r="E31" s="26"/>
      <c r="F31" s="26"/>
      <c r="G31" s="26"/>
      <c r="H31" s="26"/>
      <c r="I31" s="26"/>
      <c r="J31" s="26"/>
      <c r="K31" s="26"/>
      <c r="L31" s="26"/>
      <c r="M31" s="26"/>
      <c r="N31" s="26"/>
      <c r="O31" s="26"/>
      <c r="P31" s="26"/>
      <c r="Q31" s="26"/>
      <c r="R31" s="26"/>
      <c r="S31" s="26"/>
    </row>
    <row r="32" spans="1:19" x14ac:dyDescent="0.3">
      <c r="A32" s="26"/>
      <c r="B32" s="26"/>
      <c r="C32" s="26"/>
      <c r="D32" s="26"/>
      <c r="E32" s="26"/>
      <c r="F32" s="26"/>
      <c r="G32" s="26"/>
      <c r="H32" s="26"/>
      <c r="I32" s="26"/>
      <c r="J32" s="26"/>
      <c r="K32" s="26"/>
      <c r="L32" s="26"/>
      <c r="M32" s="26"/>
      <c r="N32" s="26"/>
      <c r="O32" s="26"/>
      <c r="P32" s="26"/>
      <c r="Q32" s="26"/>
      <c r="R32" s="26"/>
      <c r="S32" s="26"/>
    </row>
    <row r="33" spans="1:19" x14ac:dyDescent="0.3">
      <c r="A33" s="26"/>
      <c r="B33" s="26"/>
      <c r="C33" s="26"/>
      <c r="D33" s="26"/>
      <c r="E33" s="26"/>
      <c r="F33" s="26"/>
      <c r="G33" s="26"/>
      <c r="H33" s="26"/>
      <c r="I33" s="26"/>
      <c r="J33" s="26"/>
      <c r="K33" s="26"/>
      <c r="L33" s="26"/>
      <c r="M33" s="26"/>
      <c r="N33" s="26"/>
      <c r="O33" s="26"/>
      <c r="P33" s="26"/>
      <c r="Q33" s="26"/>
      <c r="R33" s="26"/>
      <c r="S33" s="26"/>
    </row>
    <row r="34" spans="1:19" x14ac:dyDescent="0.3">
      <c r="A34" s="26"/>
      <c r="B34" s="26"/>
      <c r="C34" s="26"/>
      <c r="D34" s="26"/>
      <c r="E34" s="26"/>
      <c r="F34" s="26"/>
      <c r="G34" s="26"/>
      <c r="H34" s="26"/>
      <c r="I34" s="26"/>
      <c r="J34" s="26"/>
      <c r="K34" s="26"/>
      <c r="L34" s="26"/>
      <c r="M34" s="26"/>
      <c r="N34" s="26"/>
      <c r="O34" s="26"/>
      <c r="P34" s="26"/>
      <c r="Q34" s="26"/>
      <c r="R34" s="26"/>
      <c r="S34" s="26"/>
    </row>
    <row r="35" spans="1:19" x14ac:dyDescent="0.3">
      <c r="A35" s="26"/>
      <c r="B35" s="26"/>
      <c r="C35" s="26"/>
      <c r="D35" s="26"/>
      <c r="E35" s="26"/>
      <c r="F35" s="26"/>
      <c r="G35" s="26"/>
      <c r="H35" s="26"/>
      <c r="I35" s="26"/>
      <c r="J35" s="26"/>
      <c r="K35" s="26"/>
      <c r="L35" s="26"/>
      <c r="M35" s="26"/>
      <c r="N35" s="26"/>
      <c r="O35" s="26"/>
      <c r="P35" s="26"/>
      <c r="Q35" s="26"/>
      <c r="R35" s="26"/>
      <c r="S35" s="26"/>
    </row>
    <row r="36" spans="1:19" x14ac:dyDescent="0.3">
      <c r="A36" s="26"/>
      <c r="B36" s="26"/>
      <c r="C36" s="26"/>
      <c r="D36" s="26"/>
      <c r="E36" s="26"/>
      <c r="F36" s="26"/>
      <c r="G36" s="26"/>
      <c r="H36" s="26"/>
      <c r="I36" s="26"/>
      <c r="J36" s="26"/>
      <c r="K36" s="26"/>
      <c r="L36" s="26"/>
      <c r="M36" s="26"/>
      <c r="N36" s="26"/>
      <c r="O36" s="26"/>
      <c r="P36" s="26"/>
      <c r="Q36" s="26"/>
      <c r="R36" s="26"/>
      <c r="S36" s="26"/>
    </row>
    <row r="37" spans="1:19" x14ac:dyDescent="0.3">
      <c r="A37" s="26"/>
      <c r="B37" s="26"/>
      <c r="C37" s="26"/>
      <c r="D37" s="26"/>
      <c r="E37" s="26"/>
      <c r="F37" s="26"/>
      <c r="G37" s="26"/>
      <c r="H37" s="26"/>
      <c r="I37" s="26"/>
      <c r="J37" s="26"/>
      <c r="K37" s="26"/>
      <c r="L37" s="26"/>
      <c r="M37" s="26"/>
      <c r="N37" s="26"/>
      <c r="O37" s="26"/>
      <c r="P37" s="26"/>
      <c r="Q37" s="26"/>
      <c r="R37" s="26"/>
      <c r="S37" s="26"/>
    </row>
    <row r="38" spans="1:19" x14ac:dyDescent="0.3">
      <c r="A38" s="26"/>
      <c r="B38" s="26"/>
      <c r="C38" s="26"/>
      <c r="D38" s="26"/>
      <c r="E38" s="26"/>
      <c r="F38" s="26"/>
      <c r="G38" s="26"/>
      <c r="H38" s="26"/>
      <c r="I38" s="26"/>
      <c r="J38" s="26"/>
      <c r="K38" s="26"/>
      <c r="L38" s="26"/>
      <c r="M38" s="26"/>
      <c r="N38" s="26"/>
      <c r="O38" s="26"/>
      <c r="P38" s="26"/>
      <c r="Q38" s="26"/>
      <c r="R38" s="26"/>
      <c r="S38" s="26"/>
    </row>
    <row r="39" spans="1:19" x14ac:dyDescent="0.3">
      <c r="A39" s="26"/>
      <c r="B39" s="26"/>
      <c r="C39" s="26"/>
      <c r="D39" s="26"/>
      <c r="E39" s="26"/>
      <c r="F39" s="26"/>
      <c r="G39" s="26"/>
      <c r="H39" s="26"/>
      <c r="I39" s="26"/>
      <c r="J39" s="26"/>
      <c r="K39" s="26"/>
      <c r="L39" s="26"/>
      <c r="M39" s="26"/>
      <c r="N39" s="26"/>
      <c r="O39" s="26"/>
      <c r="P39" s="26"/>
      <c r="Q39" s="26"/>
      <c r="R39" s="26"/>
      <c r="S39" s="26"/>
    </row>
    <row r="40" spans="1:19" x14ac:dyDescent="0.3">
      <c r="A40" s="26"/>
      <c r="B40" s="26"/>
      <c r="C40" s="26"/>
      <c r="D40" s="26"/>
      <c r="E40" s="26"/>
      <c r="F40" s="26"/>
      <c r="G40" s="26"/>
      <c r="H40" s="26"/>
      <c r="I40" s="26"/>
      <c r="J40" s="26"/>
      <c r="K40" s="26"/>
      <c r="L40" s="26"/>
      <c r="M40" s="26"/>
      <c r="N40" s="26"/>
      <c r="O40" s="26"/>
      <c r="P40" s="26"/>
      <c r="Q40" s="26"/>
      <c r="R40" s="26"/>
      <c r="S40" s="26"/>
    </row>
    <row r="41" spans="1:19" x14ac:dyDescent="0.3">
      <c r="A41" s="26"/>
      <c r="B41" s="26"/>
      <c r="C41" s="26"/>
      <c r="D41" s="26"/>
      <c r="E41" s="26"/>
      <c r="F41" s="26"/>
      <c r="G41" s="26"/>
      <c r="H41" s="26"/>
      <c r="I41" s="26"/>
      <c r="J41" s="26"/>
      <c r="K41" s="26"/>
      <c r="L41" s="26"/>
      <c r="M41" s="26"/>
      <c r="N41" s="26"/>
      <c r="O41" s="26"/>
      <c r="P41" s="26"/>
      <c r="Q41" s="26"/>
      <c r="R41" s="26"/>
      <c r="S41" s="26"/>
    </row>
    <row r="42" spans="1:19" x14ac:dyDescent="0.3">
      <c r="A42" s="26"/>
      <c r="B42" s="26"/>
      <c r="C42" s="26"/>
      <c r="D42" s="26"/>
      <c r="E42" s="26"/>
      <c r="F42" s="26"/>
      <c r="G42" s="26"/>
      <c r="H42" s="26"/>
      <c r="I42" s="26"/>
      <c r="J42" s="26"/>
      <c r="K42" s="26"/>
      <c r="L42" s="26"/>
      <c r="M42" s="26"/>
      <c r="N42" s="26"/>
      <c r="O42" s="26"/>
      <c r="P42" s="26"/>
      <c r="Q42" s="26"/>
      <c r="R42" s="26"/>
      <c r="S42" s="26"/>
    </row>
    <row r="43" spans="1:19" x14ac:dyDescent="0.3">
      <c r="A43" s="26"/>
      <c r="B43" s="26"/>
      <c r="C43" s="26"/>
      <c r="D43" s="26"/>
      <c r="E43" s="26"/>
      <c r="F43" s="26"/>
      <c r="G43" s="26"/>
      <c r="H43" s="26"/>
      <c r="I43" s="26"/>
      <c r="J43" s="26"/>
      <c r="K43" s="26"/>
      <c r="L43" s="26"/>
      <c r="M43" s="26"/>
      <c r="N43" s="26"/>
      <c r="O43" s="26"/>
      <c r="P43" s="26"/>
      <c r="Q43" s="26"/>
      <c r="R43" s="26"/>
      <c r="S43" s="26"/>
    </row>
    <row r="44" spans="1:19" x14ac:dyDescent="0.3">
      <c r="A44" s="26"/>
      <c r="B44" s="26"/>
      <c r="C44" s="26"/>
      <c r="D44" s="26"/>
      <c r="E44" s="26"/>
      <c r="F44" s="26"/>
      <c r="G44" s="26"/>
      <c r="H44" s="26"/>
      <c r="I44" s="26"/>
      <c r="J44" s="26"/>
      <c r="K44" s="26"/>
      <c r="L44" s="26"/>
      <c r="M44" s="26"/>
      <c r="N44" s="26"/>
      <c r="O44" s="26"/>
      <c r="P44" s="26"/>
      <c r="Q44" s="26"/>
      <c r="R44" s="26"/>
      <c r="S44" s="26"/>
    </row>
    <row r="45" spans="1:19" x14ac:dyDescent="0.3">
      <c r="A45" s="26"/>
      <c r="B45" s="26"/>
      <c r="C45" s="26"/>
      <c r="D45" s="26"/>
      <c r="E45" s="26"/>
      <c r="F45" s="26"/>
      <c r="G45" s="26"/>
      <c r="H45" s="26"/>
      <c r="I45" s="26"/>
      <c r="J45" s="26"/>
      <c r="K45" s="26"/>
      <c r="L45" s="26"/>
      <c r="M45" s="26"/>
      <c r="N45" s="26"/>
      <c r="O45" s="26"/>
      <c r="P45" s="26"/>
      <c r="Q45" s="26"/>
      <c r="R45" s="26"/>
      <c r="S45" s="26"/>
    </row>
    <row r="46" spans="1:19" x14ac:dyDescent="0.3">
      <c r="A46" s="26"/>
      <c r="B46" s="26"/>
      <c r="C46" s="26"/>
      <c r="D46" s="26"/>
      <c r="E46" s="26"/>
      <c r="F46" s="26"/>
      <c r="G46" s="26"/>
      <c r="H46" s="26"/>
      <c r="I46" s="26"/>
      <c r="J46" s="26"/>
      <c r="K46" s="26"/>
      <c r="L46" s="26"/>
      <c r="M46" s="26"/>
      <c r="N46" s="26"/>
      <c r="O46" s="26"/>
      <c r="P46" s="26"/>
      <c r="Q46" s="26"/>
      <c r="R46" s="26"/>
      <c r="S46" s="26"/>
    </row>
    <row r="47" spans="1:19" x14ac:dyDescent="0.3">
      <c r="A47" s="26"/>
      <c r="B47" s="26"/>
      <c r="C47" s="26"/>
      <c r="D47" s="26"/>
      <c r="E47" s="26"/>
      <c r="F47" s="26"/>
      <c r="G47" s="26"/>
      <c r="H47" s="26"/>
      <c r="I47" s="26"/>
      <c r="J47" s="26"/>
      <c r="K47" s="26"/>
      <c r="L47" s="26"/>
      <c r="M47" s="26"/>
      <c r="N47" s="26"/>
      <c r="O47" s="26"/>
      <c r="P47" s="26"/>
      <c r="Q47" s="26"/>
      <c r="R47" s="26"/>
      <c r="S47" s="26"/>
    </row>
    <row r="48" spans="1:19" x14ac:dyDescent="0.3">
      <c r="A48" s="26"/>
      <c r="B48" s="26"/>
      <c r="C48" s="26"/>
      <c r="D48" s="26"/>
      <c r="E48" s="26"/>
      <c r="F48" s="26"/>
      <c r="G48" s="26"/>
      <c r="H48" s="26"/>
      <c r="I48" s="26"/>
      <c r="J48" s="26"/>
      <c r="K48" s="26"/>
      <c r="L48" s="26"/>
      <c r="M48" s="26"/>
      <c r="N48" s="26"/>
      <c r="O48" s="26"/>
      <c r="P48" s="26"/>
      <c r="Q48" s="26"/>
      <c r="R48" s="26"/>
      <c r="S48" s="26"/>
    </row>
    <row r="49" spans="1:19" x14ac:dyDescent="0.3">
      <c r="A49" s="26"/>
      <c r="B49" s="26"/>
      <c r="C49" s="26"/>
      <c r="D49" s="26"/>
      <c r="E49" s="26"/>
      <c r="F49" s="26"/>
      <c r="G49" s="26"/>
      <c r="H49" s="26"/>
      <c r="I49" s="26"/>
      <c r="J49" s="26"/>
      <c r="K49" s="26"/>
      <c r="L49" s="26"/>
      <c r="M49" s="26"/>
      <c r="N49" s="26"/>
      <c r="O49" s="26"/>
      <c r="P49" s="26"/>
      <c r="Q49" s="26"/>
      <c r="R49" s="26"/>
      <c r="S49" s="26"/>
    </row>
    <row r="50" spans="1:19" x14ac:dyDescent="0.3">
      <c r="A50" s="26"/>
      <c r="B50" s="26"/>
      <c r="C50" s="26"/>
      <c r="D50" s="26"/>
      <c r="E50" s="26"/>
      <c r="F50" s="26"/>
      <c r="G50" s="26"/>
      <c r="H50" s="26"/>
      <c r="I50" s="26"/>
      <c r="J50" s="26"/>
      <c r="K50" s="26"/>
      <c r="L50" s="26"/>
      <c r="M50" s="26"/>
      <c r="N50" s="26"/>
      <c r="O50" s="26"/>
      <c r="P50" s="26"/>
      <c r="Q50" s="26"/>
      <c r="R50" s="26"/>
      <c r="S50" s="26"/>
    </row>
    <row r="51" spans="1:19" x14ac:dyDescent="0.3">
      <c r="A51" s="26"/>
      <c r="B51" s="26"/>
      <c r="C51" s="26"/>
      <c r="D51" s="26"/>
      <c r="E51" s="26"/>
      <c r="F51" s="26"/>
      <c r="G51" s="26"/>
      <c r="H51" s="26"/>
      <c r="I51" s="26"/>
      <c r="J51" s="26"/>
      <c r="K51" s="26"/>
      <c r="L51" s="26"/>
      <c r="M51" s="26"/>
      <c r="N51" s="26"/>
      <c r="O51" s="26"/>
      <c r="P51" s="26"/>
      <c r="Q51" s="26"/>
      <c r="R51" s="26"/>
      <c r="S51" s="26"/>
    </row>
    <row r="52" spans="1:19" x14ac:dyDescent="0.3">
      <c r="A52" s="26"/>
      <c r="B52" s="26"/>
      <c r="C52" s="26"/>
      <c r="D52" s="26"/>
      <c r="E52" s="26"/>
      <c r="F52" s="26"/>
      <c r="G52" s="26"/>
      <c r="H52" s="26"/>
      <c r="I52" s="26"/>
      <c r="J52" s="26"/>
      <c r="K52" s="26"/>
      <c r="L52" s="26"/>
      <c r="M52" s="26"/>
      <c r="N52" s="26"/>
      <c r="O52" s="26"/>
      <c r="P52" s="26"/>
      <c r="Q52" s="26"/>
      <c r="R52" s="26"/>
      <c r="S52" s="26"/>
    </row>
    <row r="53" spans="1:19" x14ac:dyDescent="0.3">
      <c r="A53" s="26"/>
      <c r="B53" s="26"/>
      <c r="C53" s="26"/>
      <c r="D53" s="26"/>
      <c r="E53" s="26"/>
      <c r="F53" s="26"/>
      <c r="G53" s="26"/>
      <c r="H53" s="26"/>
      <c r="I53" s="26"/>
      <c r="J53" s="26"/>
      <c r="K53" s="26"/>
      <c r="L53" s="26"/>
      <c r="M53" s="26"/>
      <c r="N53" s="26"/>
      <c r="O53" s="26"/>
      <c r="P53" s="26"/>
      <c r="Q53" s="26"/>
      <c r="R53" s="26"/>
      <c r="S53" s="26"/>
    </row>
    <row r="54" spans="1:19" x14ac:dyDescent="0.3">
      <c r="A54" s="26"/>
      <c r="B54" s="26"/>
      <c r="C54" s="26"/>
      <c r="D54" s="26"/>
      <c r="E54" s="26"/>
      <c r="F54" s="26"/>
      <c r="G54" s="26"/>
      <c r="H54" s="26"/>
      <c r="I54" s="26"/>
      <c r="J54" s="26"/>
      <c r="K54" s="26"/>
      <c r="L54" s="26"/>
      <c r="M54" s="26"/>
      <c r="N54" s="26"/>
      <c r="O54" s="26"/>
      <c r="P54" s="26"/>
      <c r="Q54" s="26"/>
      <c r="R54" s="26"/>
      <c r="S54" s="26"/>
    </row>
    <row r="55" spans="1:19" x14ac:dyDescent="0.3">
      <c r="A55" s="26"/>
      <c r="B55" s="26"/>
      <c r="C55" s="26"/>
      <c r="D55" s="26"/>
      <c r="E55" s="26"/>
      <c r="F55" s="26"/>
      <c r="G55" s="26"/>
      <c r="H55" s="26"/>
      <c r="I55" s="26"/>
      <c r="J55" s="26"/>
      <c r="K55" s="26"/>
      <c r="L55" s="26"/>
      <c r="M55" s="26"/>
      <c r="N55" s="26"/>
      <c r="O55" s="26"/>
      <c r="P55" s="26"/>
      <c r="Q55" s="26"/>
      <c r="R55" s="26"/>
      <c r="S55" s="26"/>
    </row>
    <row r="56" spans="1:19" x14ac:dyDescent="0.3">
      <c r="A56" s="26"/>
      <c r="B56" s="26"/>
      <c r="C56" s="26"/>
      <c r="D56" s="26"/>
      <c r="E56" s="26"/>
      <c r="F56" s="26"/>
      <c r="G56" s="26"/>
      <c r="H56" s="26"/>
      <c r="I56" s="26"/>
      <c r="J56" s="26"/>
      <c r="K56" s="26"/>
      <c r="L56" s="26"/>
      <c r="M56" s="26"/>
      <c r="N56" s="26"/>
      <c r="O56" s="26"/>
      <c r="P56" s="26"/>
      <c r="Q56" s="26"/>
      <c r="R56" s="26"/>
      <c r="S56" s="26"/>
    </row>
    <row r="57" spans="1:19" x14ac:dyDescent="0.3">
      <c r="A57" s="26"/>
      <c r="B57" s="26"/>
      <c r="C57" s="26"/>
      <c r="D57" s="26"/>
      <c r="E57" s="26"/>
      <c r="F57" s="26"/>
      <c r="G57" s="26"/>
      <c r="H57" s="26"/>
      <c r="I57" s="26"/>
      <c r="J57" s="26"/>
      <c r="K57" s="26"/>
      <c r="L57" s="26"/>
      <c r="M57" s="26"/>
      <c r="N57" s="26"/>
      <c r="O57" s="26"/>
      <c r="P57" s="26"/>
      <c r="Q57" s="26"/>
      <c r="R57" s="26"/>
      <c r="S57" s="26"/>
    </row>
    <row r="58" spans="1:19" x14ac:dyDescent="0.3">
      <c r="A58" s="26"/>
      <c r="B58" s="26"/>
      <c r="C58" s="26"/>
      <c r="D58" s="26"/>
      <c r="E58" s="26"/>
      <c r="F58" s="26"/>
      <c r="G58" s="26"/>
      <c r="H58" s="26"/>
      <c r="I58" s="26"/>
      <c r="J58" s="26"/>
      <c r="K58" s="26"/>
      <c r="L58" s="26"/>
      <c r="M58" s="26"/>
      <c r="N58" s="26"/>
      <c r="O58" s="26"/>
      <c r="P58" s="26"/>
      <c r="Q58" s="26"/>
      <c r="R58" s="26"/>
      <c r="S58" s="26"/>
    </row>
    <row r="59" spans="1:19" x14ac:dyDescent="0.3">
      <c r="A59" s="26"/>
      <c r="B59" s="26"/>
      <c r="C59" s="26"/>
      <c r="D59" s="26"/>
      <c r="E59" s="26"/>
      <c r="F59" s="26"/>
      <c r="G59" s="26"/>
      <c r="H59" s="26"/>
      <c r="I59" s="26"/>
      <c r="J59" s="26"/>
      <c r="K59" s="26"/>
      <c r="L59" s="26"/>
      <c r="M59" s="26"/>
      <c r="N59" s="26"/>
      <c r="O59" s="26"/>
      <c r="P59" s="26"/>
      <c r="Q59" s="26"/>
      <c r="R59" s="26"/>
      <c r="S59" s="26"/>
    </row>
    <row r="60" spans="1:19" x14ac:dyDescent="0.3">
      <c r="A60" s="26"/>
      <c r="B60" s="26"/>
      <c r="C60" s="26"/>
      <c r="D60" s="26"/>
      <c r="E60" s="26"/>
      <c r="F60" s="26"/>
      <c r="G60" s="26"/>
      <c r="H60" s="26"/>
      <c r="I60" s="26"/>
      <c r="J60" s="26"/>
      <c r="K60" s="26"/>
      <c r="L60" s="26"/>
      <c r="M60" s="26"/>
      <c r="N60" s="26"/>
      <c r="O60" s="26"/>
      <c r="P60" s="26"/>
      <c r="Q60" s="26"/>
      <c r="R60" s="26"/>
      <c r="S60" s="26"/>
    </row>
    <row r="61" spans="1:19" x14ac:dyDescent="0.3">
      <c r="A61" s="26"/>
      <c r="B61" s="26"/>
      <c r="C61" s="26"/>
      <c r="D61" s="26"/>
      <c r="E61" s="26"/>
      <c r="F61" s="26"/>
      <c r="G61" s="26"/>
      <c r="H61" s="26"/>
      <c r="I61" s="26"/>
      <c r="J61" s="26"/>
      <c r="K61" s="26"/>
      <c r="L61" s="26"/>
      <c r="M61" s="26"/>
      <c r="N61" s="26"/>
      <c r="O61" s="26"/>
      <c r="P61" s="26"/>
      <c r="Q61" s="26"/>
      <c r="R61" s="26"/>
      <c r="S61" s="26"/>
    </row>
    <row r="62" spans="1:19" x14ac:dyDescent="0.3">
      <c r="A62" s="26"/>
      <c r="B62" s="26"/>
      <c r="C62" s="26"/>
      <c r="D62" s="26"/>
      <c r="E62" s="26"/>
      <c r="F62" s="26"/>
      <c r="G62" s="26"/>
      <c r="H62" s="26"/>
      <c r="I62" s="26"/>
      <c r="J62" s="26"/>
      <c r="K62" s="26"/>
      <c r="L62" s="26"/>
      <c r="M62" s="26"/>
      <c r="N62" s="26"/>
      <c r="O62" s="26"/>
      <c r="P62" s="26"/>
      <c r="Q62" s="26"/>
      <c r="R62" s="26"/>
      <c r="S62" s="26"/>
    </row>
    <row r="63" spans="1:19" x14ac:dyDescent="0.3">
      <c r="A63" s="26"/>
      <c r="B63" s="26"/>
      <c r="C63" s="26"/>
      <c r="D63" s="26"/>
      <c r="E63" s="26"/>
      <c r="F63" s="26"/>
      <c r="G63" s="26"/>
      <c r="H63" s="26"/>
      <c r="I63" s="26"/>
      <c r="J63" s="26"/>
      <c r="K63" s="26"/>
      <c r="L63" s="26"/>
      <c r="M63" s="26"/>
      <c r="N63" s="26"/>
      <c r="O63" s="26"/>
      <c r="P63" s="26"/>
      <c r="Q63" s="26"/>
      <c r="R63" s="26"/>
      <c r="S63" s="26"/>
    </row>
    <row r="64" spans="1:19" x14ac:dyDescent="0.3">
      <c r="A64" s="26"/>
      <c r="B64" s="26"/>
      <c r="C64" s="26"/>
      <c r="D64" s="26"/>
      <c r="E64" s="26"/>
      <c r="F64" s="26"/>
      <c r="G64" s="26"/>
      <c r="H64" s="26"/>
      <c r="I64" s="26"/>
      <c r="J64" s="26"/>
      <c r="K64" s="26"/>
      <c r="L64" s="26"/>
      <c r="M64" s="26"/>
      <c r="N64" s="26"/>
      <c r="O64" s="26"/>
      <c r="P64" s="26"/>
      <c r="Q64" s="26"/>
      <c r="R64" s="26"/>
      <c r="S64" s="26"/>
    </row>
    <row r="65" spans="1:19" x14ac:dyDescent="0.3">
      <c r="A65" s="26"/>
      <c r="B65" s="26"/>
      <c r="C65" s="26"/>
      <c r="D65" s="26"/>
      <c r="E65" s="26"/>
      <c r="F65" s="26"/>
      <c r="G65" s="26"/>
      <c r="H65" s="26"/>
      <c r="I65" s="26"/>
      <c r="J65" s="26"/>
      <c r="K65" s="26"/>
      <c r="L65" s="26"/>
      <c r="M65" s="26"/>
      <c r="N65" s="26"/>
      <c r="O65" s="26"/>
      <c r="P65" s="26"/>
      <c r="Q65" s="26"/>
      <c r="R65" s="26"/>
      <c r="S65" s="26"/>
    </row>
    <row r="66" spans="1:19" x14ac:dyDescent="0.3">
      <c r="A66" s="26"/>
      <c r="B66" s="26"/>
      <c r="C66" s="26"/>
      <c r="D66" s="26"/>
      <c r="E66" s="26"/>
      <c r="F66" s="26"/>
      <c r="G66" s="26"/>
      <c r="H66" s="26"/>
      <c r="I66" s="26"/>
      <c r="J66" s="26"/>
      <c r="K66" s="26"/>
      <c r="L66" s="26"/>
      <c r="M66" s="26"/>
      <c r="N66" s="26"/>
      <c r="O66" s="26"/>
      <c r="P66" s="26"/>
      <c r="Q66" s="26"/>
      <c r="R66" s="26"/>
      <c r="S66" s="26"/>
    </row>
    <row r="67" spans="1:19" x14ac:dyDescent="0.3">
      <c r="A67" s="26"/>
      <c r="B67" s="26"/>
      <c r="C67" s="26"/>
      <c r="D67" s="26"/>
      <c r="E67" s="26"/>
      <c r="F67" s="26"/>
      <c r="G67" s="26"/>
      <c r="H67" s="26"/>
      <c r="I67" s="26"/>
      <c r="J67" s="26"/>
      <c r="K67" s="26"/>
      <c r="L67" s="26"/>
      <c r="M67" s="26"/>
      <c r="N67" s="26"/>
      <c r="O67" s="26"/>
      <c r="P67" s="26"/>
      <c r="Q67" s="26"/>
      <c r="R67" s="26"/>
      <c r="S67" s="26"/>
    </row>
    <row r="68" spans="1:19" x14ac:dyDescent="0.3">
      <c r="A68" s="26"/>
      <c r="B68" s="26"/>
      <c r="C68" s="26"/>
      <c r="D68" s="26"/>
      <c r="E68" s="26"/>
      <c r="F68" s="26"/>
      <c r="G68" s="26"/>
      <c r="H68" s="26"/>
      <c r="I68" s="26"/>
      <c r="J68" s="26"/>
      <c r="K68" s="26"/>
      <c r="L68" s="26"/>
      <c r="M68" s="26"/>
      <c r="N68" s="26"/>
      <c r="O68" s="26"/>
      <c r="P68" s="26"/>
      <c r="Q68" s="26"/>
      <c r="R68" s="26"/>
      <c r="S68" s="26"/>
    </row>
    <row r="69" spans="1:19" x14ac:dyDescent="0.3">
      <c r="A69" s="26"/>
      <c r="B69" s="26"/>
      <c r="C69" s="26"/>
      <c r="D69" s="26"/>
      <c r="E69" s="26"/>
      <c r="F69" s="26"/>
      <c r="G69" s="26"/>
      <c r="H69" s="26"/>
      <c r="I69" s="26"/>
      <c r="J69" s="26"/>
      <c r="K69" s="26"/>
      <c r="L69" s="26"/>
      <c r="M69" s="26"/>
      <c r="N69" s="26"/>
      <c r="O69" s="26"/>
      <c r="P69" s="26"/>
      <c r="Q69" s="26"/>
      <c r="R69" s="26"/>
      <c r="S69" s="26"/>
    </row>
    <row r="70" spans="1:19" x14ac:dyDescent="0.3">
      <c r="A70" s="26"/>
      <c r="B70" s="26"/>
      <c r="C70" s="26"/>
      <c r="D70" s="26"/>
      <c r="E70" s="26"/>
      <c r="F70" s="26"/>
      <c r="G70" s="26"/>
      <c r="H70" s="26"/>
      <c r="I70" s="26"/>
      <c r="J70" s="26"/>
      <c r="K70" s="26"/>
      <c r="L70" s="26"/>
      <c r="M70" s="26"/>
      <c r="N70" s="26"/>
      <c r="O70" s="26"/>
      <c r="P70" s="26"/>
      <c r="Q70" s="26"/>
      <c r="R70" s="26"/>
      <c r="S70" s="26"/>
    </row>
    <row r="71" spans="1:19" x14ac:dyDescent="0.3">
      <c r="A71" s="26"/>
      <c r="B71" s="26"/>
      <c r="C71" s="26"/>
      <c r="D71" s="26"/>
      <c r="E71" s="26"/>
      <c r="F71" s="26"/>
      <c r="G71" s="26"/>
      <c r="H71" s="26"/>
      <c r="I71" s="26"/>
      <c r="J71" s="26"/>
      <c r="K71" s="26"/>
      <c r="L71" s="26"/>
      <c r="M71" s="26"/>
      <c r="N71" s="26"/>
      <c r="O71" s="26"/>
      <c r="P71" s="26"/>
      <c r="Q71" s="26"/>
      <c r="R71" s="26"/>
      <c r="S71" s="26"/>
    </row>
    <row r="72" spans="1:19" x14ac:dyDescent="0.3">
      <c r="A72" s="26"/>
      <c r="B72" s="26"/>
      <c r="C72" s="26"/>
      <c r="D72" s="26"/>
      <c r="E72" s="26"/>
      <c r="F72" s="26"/>
      <c r="G72" s="26"/>
      <c r="H72" s="26"/>
      <c r="I72" s="26"/>
      <c r="J72" s="26"/>
      <c r="K72" s="26"/>
      <c r="L72" s="26"/>
      <c r="M72" s="26"/>
      <c r="N72" s="26"/>
      <c r="O72" s="26"/>
      <c r="P72" s="26"/>
      <c r="Q72" s="26"/>
      <c r="R72" s="26"/>
      <c r="S72" s="26"/>
    </row>
    <row r="73" spans="1:19" x14ac:dyDescent="0.3">
      <c r="A73" s="26"/>
      <c r="B73" s="26"/>
      <c r="C73" s="26"/>
      <c r="D73" s="26"/>
      <c r="E73" s="26"/>
      <c r="F73" s="26"/>
      <c r="G73" s="26"/>
      <c r="H73" s="26"/>
      <c r="I73" s="26"/>
      <c r="J73" s="26"/>
      <c r="K73" s="26"/>
      <c r="L73" s="26"/>
      <c r="M73" s="26"/>
      <c r="N73" s="26"/>
      <c r="O73" s="26"/>
      <c r="P73" s="26"/>
      <c r="Q73" s="26"/>
      <c r="R73" s="26"/>
      <c r="S73" s="26"/>
    </row>
    <row r="74" spans="1:19" x14ac:dyDescent="0.3">
      <c r="A74" s="26"/>
      <c r="B74" s="26"/>
      <c r="C74" s="26"/>
      <c r="D74" s="26"/>
      <c r="E74" s="26"/>
      <c r="F74" s="26"/>
      <c r="G74" s="26"/>
      <c r="H74" s="26"/>
      <c r="I74" s="26"/>
      <c r="J74" s="26"/>
      <c r="K74" s="26"/>
      <c r="L74" s="26"/>
      <c r="M74" s="26"/>
      <c r="N74" s="26"/>
      <c r="O74" s="26"/>
      <c r="P74" s="26"/>
      <c r="Q74" s="26"/>
      <c r="R74" s="26"/>
      <c r="S74" s="26"/>
    </row>
    <row r="75" spans="1:19" x14ac:dyDescent="0.3">
      <c r="A75" s="26"/>
      <c r="B75" s="26"/>
      <c r="C75" s="26"/>
      <c r="D75" s="26"/>
      <c r="E75" s="26"/>
      <c r="F75" s="26"/>
      <c r="G75" s="26"/>
      <c r="H75" s="26"/>
      <c r="I75" s="26"/>
      <c r="J75" s="26"/>
      <c r="K75" s="26"/>
      <c r="L75" s="26"/>
      <c r="M75" s="26"/>
      <c r="N75" s="26"/>
      <c r="O75" s="26"/>
      <c r="P75" s="26"/>
      <c r="Q75" s="26"/>
      <c r="R75" s="26"/>
      <c r="S75" s="26"/>
    </row>
    <row r="76" spans="1:19" x14ac:dyDescent="0.3">
      <c r="A76" s="26"/>
      <c r="B76" s="26"/>
      <c r="C76" s="26"/>
      <c r="D76" s="26"/>
      <c r="E76" s="26"/>
      <c r="F76" s="26"/>
      <c r="G76" s="26"/>
      <c r="H76" s="26"/>
      <c r="I76" s="26"/>
      <c r="J76" s="26"/>
      <c r="K76" s="26"/>
      <c r="L76" s="26"/>
      <c r="M76" s="26"/>
      <c r="N76" s="26"/>
      <c r="O76" s="26"/>
      <c r="P76" s="26"/>
      <c r="Q76" s="26"/>
      <c r="R76" s="26"/>
      <c r="S76" s="26"/>
    </row>
    <row r="77" spans="1:19" x14ac:dyDescent="0.3">
      <c r="A77" s="26"/>
      <c r="B77" s="26"/>
      <c r="C77" s="26"/>
      <c r="D77" s="26"/>
      <c r="E77" s="26"/>
      <c r="F77" s="26"/>
      <c r="G77" s="26"/>
      <c r="H77" s="26"/>
      <c r="I77" s="26"/>
      <c r="J77" s="26"/>
      <c r="K77" s="26"/>
      <c r="L77" s="26"/>
      <c r="M77" s="26"/>
      <c r="N77" s="26"/>
      <c r="O77" s="26"/>
      <c r="P77" s="26"/>
      <c r="Q77" s="26"/>
      <c r="R77" s="26"/>
      <c r="S77" s="26"/>
    </row>
    <row r="78" spans="1:19" x14ac:dyDescent="0.3">
      <c r="A78" s="26"/>
      <c r="B78" s="26"/>
      <c r="C78" s="26"/>
      <c r="D78" s="26"/>
      <c r="E78" s="26"/>
      <c r="F78" s="26"/>
      <c r="G78" s="26"/>
      <c r="H78" s="26"/>
      <c r="I78" s="26"/>
      <c r="J78" s="26"/>
      <c r="K78" s="26"/>
      <c r="L78" s="26"/>
      <c r="M78" s="26"/>
      <c r="N78" s="26"/>
      <c r="O78" s="26"/>
      <c r="P78" s="26"/>
      <c r="Q78" s="26"/>
      <c r="R78" s="26"/>
      <c r="S78" s="26"/>
    </row>
    <row r="79" spans="1:19" x14ac:dyDescent="0.3">
      <c r="A79" s="26"/>
      <c r="B79" s="26"/>
      <c r="C79" s="26"/>
      <c r="D79" s="26"/>
      <c r="E79" s="26"/>
      <c r="F79" s="26"/>
      <c r="G79" s="26"/>
      <c r="H79" s="26"/>
      <c r="I79" s="26"/>
      <c r="J79" s="26"/>
      <c r="K79" s="26"/>
      <c r="L79" s="26"/>
      <c r="M79" s="26"/>
      <c r="N79" s="26"/>
      <c r="O79" s="26"/>
      <c r="P79" s="26"/>
      <c r="Q79" s="26"/>
      <c r="R79" s="26"/>
      <c r="S79" s="26"/>
    </row>
    <row r="80" spans="1:19" x14ac:dyDescent="0.3">
      <c r="A80" s="26"/>
      <c r="B80" s="26"/>
      <c r="C80" s="26"/>
      <c r="D80" s="26"/>
      <c r="E80" s="26"/>
      <c r="F80" s="26"/>
      <c r="G80" s="26"/>
      <c r="H80" s="26"/>
      <c r="I80" s="26"/>
      <c r="J80" s="26"/>
      <c r="K80" s="26"/>
      <c r="L80" s="26"/>
      <c r="M80" s="26"/>
      <c r="N80" s="26"/>
      <c r="O80" s="26"/>
      <c r="P80" s="26"/>
      <c r="Q80" s="26"/>
      <c r="R80" s="26"/>
      <c r="S80" s="26"/>
    </row>
    <row r="81" spans="1:19" x14ac:dyDescent="0.3">
      <c r="A81" s="26"/>
      <c r="B81" s="26"/>
      <c r="C81" s="26"/>
      <c r="D81" s="26"/>
      <c r="E81" s="26"/>
      <c r="F81" s="26"/>
      <c r="G81" s="26"/>
      <c r="H81" s="26"/>
      <c r="I81" s="26"/>
      <c r="J81" s="26"/>
      <c r="K81" s="26"/>
      <c r="L81" s="26"/>
      <c r="M81" s="26"/>
      <c r="N81" s="26"/>
      <c r="O81" s="26"/>
      <c r="P81" s="26"/>
      <c r="Q81" s="26"/>
      <c r="R81" s="26"/>
      <c r="S81" s="26"/>
    </row>
    <row r="82" spans="1:19" x14ac:dyDescent="0.3">
      <c r="A82" s="26"/>
      <c r="B82" s="26"/>
      <c r="C82" s="26"/>
      <c r="D82" s="26"/>
      <c r="E82" s="26"/>
      <c r="F82" s="26"/>
      <c r="G82" s="26"/>
      <c r="H82" s="26"/>
      <c r="I82" s="26"/>
      <c r="J82" s="26"/>
      <c r="K82" s="26"/>
      <c r="L82" s="26"/>
      <c r="M82" s="26"/>
      <c r="N82" s="26"/>
      <c r="O82" s="26"/>
      <c r="P82" s="26"/>
      <c r="Q82" s="26"/>
      <c r="R82" s="26"/>
      <c r="S82" s="26"/>
    </row>
    <row r="83" spans="1:19" x14ac:dyDescent="0.3">
      <c r="A83" s="26"/>
      <c r="B83" s="26"/>
      <c r="C83" s="26"/>
      <c r="D83" s="26"/>
      <c r="E83" s="26"/>
      <c r="F83" s="26"/>
      <c r="G83" s="26"/>
      <c r="H83" s="26"/>
      <c r="I83" s="26"/>
      <c r="J83" s="26"/>
      <c r="K83" s="26"/>
      <c r="L83" s="26"/>
      <c r="M83" s="26"/>
      <c r="N83" s="26"/>
      <c r="O83" s="26"/>
      <c r="P83" s="26"/>
      <c r="Q83" s="26"/>
      <c r="R83" s="26"/>
      <c r="S83" s="26"/>
    </row>
    <row r="84" spans="1:19" x14ac:dyDescent="0.3">
      <c r="A84" s="26"/>
      <c r="B84" s="26"/>
      <c r="C84" s="26"/>
      <c r="D84" s="26"/>
      <c r="E84" s="26"/>
      <c r="F84" s="26"/>
      <c r="G84" s="26"/>
      <c r="H84" s="26"/>
      <c r="I84" s="26"/>
      <c r="J84" s="26"/>
      <c r="K84" s="26"/>
      <c r="L84" s="26"/>
      <c r="M84" s="26"/>
      <c r="N84" s="26"/>
      <c r="O84" s="26"/>
      <c r="P84" s="26"/>
      <c r="Q84" s="26"/>
      <c r="R84" s="26"/>
      <c r="S84" s="26"/>
    </row>
    <row r="85" spans="1:19" x14ac:dyDescent="0.3">
      <c r="A85" s="26"/>
      <c r="B85" s="26"/>
      <c r="C85" s="26"/>
      <c r="D85" s="26"/>
      <c r="E85" s="26"/>
      <c r="F85" s="26"/>
      <c r="G85" s="26"/>
      <c r="H85" s="26"/>
      <c r="I85" s="26"/>
      <c r="J85" s="26"/>
      <c r="K85" s="26"/>
      <c r="L85" s="26"/>
      <c r="M85" s="26"/>
      <c r="N85" s="26"/>
      <c r="O85" s="26"/>
      <c r="P85" s="26"/>
      <c r="Q85" s="26"/>
      <c r="R85" s="26"/>
      <c r="S85" s="26"/>
    </row>
    <row r="86" spans="1:19" x14ac:dyDescent="0.3">
      <c r="A86" s="26"/>
      <c r="B86" s="26"/>
      <c r="C86" s="26"/>
      <c r="D86" s="26"/>
      <c r="E86" s="26"/>
      <c r="F86" s="26"/>
      <c r="G86" s="26"/>
      <c r="H86" s="26"/>
      <c r="I86" s="26"/>
      <c r="J86" s="26"/>
      <c r="K86" s="26"/>
      <c r="L86" s="26"/>
      <c r="M86" s="26"/>
      <c r="N86" s="26"/>
      <c r="O86" s="26"/>
      <c r="P86" s="26"/>
      <c r="Q86" s="26"/>
      <c r="R86" s="26"/>
      <c r="S86" s="26"/>
    </row>
    <row r="87" spans="1:19" x14ac:dyDescent="0.3">
      <c r="A87" s="26"/>
      <c r="B87" s="26"/>
      <c r="C87" s="26"/>
      <c r="D87" s="26"/>
      <c r="E87" s="26"/>
      <c r="F87" s="26"/>
      <c r="G87" s="26"/>
      <c r="H87" s="26"/>
      <c r="I87" s="26"/>
      <c r="J87" s="26"/>
      <c r="K87" s="26"/>
      <c r="L87" s="26"/>
      <c r="M87" s="26"/>
      <c r="N87" s="26"/>
      <c r="O87" s="26"/>
      <c r="P87" s="26"/>
      <c r="Q87" s="26"/>
      <c r="R87" s="26"/>
      <c r="S87" s="26"/>
    </row>
    <row r="88" spans="1:19" x14ac:dyDescent="0.3">
      <c r="A88" s="26"/>
      <c r="B88" s="26"/>
      <c r="C88" s="26"/>
      <c r="D88" s="26"/>
      <c r="E88" s="26"/>
      <c r="F88" s="26"/>
      <c r="G88" s="26"/>
      <c r="H88" s="26"/>
      <c r="I88" s="26"/>
      <c r="J88" s="26"/>
      <c r="K88" s="26"/>
      <c r="L88" s="26"/>
      <c r="M88" s="26"/>
      <c r="N88" s="26"/>
      <c r="O88" s="26"/>
      <c r="P88" s="26"/>
      <c r="Q88" s="26"/>
      <c r="R88" s="26"/>
      <c r="S88" s="26"/>
    </row>
    <row r="89" spans="1:19" x14ac:dyDescent="0.3">
      <c r="A89" s="26"/>
      <c r="B89" s="26"/>
      <c r="C89" s="26"/>
      <c r="D89" s="26"/>
      <c r="E89" s="26"/>
      <c r="F89" s="26"/>
      <c r="G89" s="26"/>
      <c r="H89" s="26"/>
      <c r="I89" s="26"/>
      <c r="J89" s="26"/>
      <c r="K89" s="26"/>
      <c r="L89" s="26"/>
      <c r="M89" s="26"/>
      <c r="N89" s="26"/>
      <c r="O89" s="26"/>
      <c r="P89" s="26"/>
      <c r="Q89" s="26"/>
      <c r="R89" s="26"/>
      <c r="S89" s="26"/>
    </row>
    <row r="90" spans="1:19" x14ac:dyDescent="0.3">
      <c r="A90" s="26"/>
      <c r="B90" s="26"/>
      <c r="C90" s="26"/>
      <c r="D90" s="26"/>
      <c r="E90" s="26"/>
      <c r="F90" s="26"/>
      <c r="G90" s="26"/>
      <c r="H90" s="26"/>
      <c r="I90" s="26"/>
      <c r="J90" s="26"/>
      <c r="K90" s="26"/>
      <c r="L90" s="26"/>
      <c r="M90" s="26"/>
      <c r="N90" s="26"/>
      <c r="O90" s="26"/>
      <c r="P90" s="26"/>
      <c r="Q90" s="26"/>
      <c r="R90" s="26"/>
      <c r="S90" s="26"/>
    </row>
    <row r="91" spans="1:19" x14ac:dyDescent="0.3">
      <c r="A91" s="26"/>
      <c r="B91" s="26"/>
      <c r="C91" s="26"/>
      <c r="D91" s="26"/>
      <c r="E91" s="26"/>
      <c r="F91" s="26"/>
      <c r="G91" s="26"/>
      <c r="H91" s="26"/>
      <c r="I91" s="26"/>
      <c r="J91" s="26"/>
      <c r="K91" s="26"/>
      <c r="L91" s="26"/>
      <c r="M91" s="26"/>
      <c r="N91" s="26"/>
      <c r="O91" s="26"/>
      <c r="P91" s="26"/>
      <c r="Q91" s="26"/>
      <c r="R91" s="26"/>
      <c r="S91" s="26"/>
    </row>
    <row r="92" spans="1:19" x14ac:dyDescent="0.3">
      <c r="A92" s="26"/>
      <c r="B92" s="26"/>
      <c r="C92" s="26"/>
      <c r="D92" s="26"/>
      <c r="E92" s="26"/>
      <c r="F92" s="26"/>
      <c r="G92" s="26"/>
      <c r="H92" s="26"/>
      <c r="I92" s="26"/>
      <c r="J92" s="26"/>
      <c r="K92" s="26"/>
      <c r="L92" s="26"/>
      <c r="M92" s="26"/>
      <c r="N92" s="26"/>
      <c r="O92" s="26"/>
      <c r="P92" s="26"/>
      <c r="Q92" s="26"/>
      <c r="R92" s="26"/>
      <c r="S92" s="26"/>
    </row>
    <row r="93" spans="1:19" x14ac:dyDescent="0.3">
      <c r="A93" s="26"/>
      <c r="B93" s="26"/>
      <c r="C93" s="26"/>
      <c r="D93" s="26"/>
      <c r="E93" s="26"/>
      <c r="F93" s="26"/>
      <c r="G93" s="26"/>
      <c r="H93" s="26"/>
      <c r="I93" s="26"/>
      <c r="J93" s="26"/>
      <c r="K93" s="26"/>
      <c r="L93" s="26"/>
      <c r="M93" s="26"/>
      <c r="N93" s="26"/>
      <c r="O93" s="26"/>
      <c r="P93" s="26"/>
      <c r="Q93" s="26"/>
      <c r="R93" s="26"/>
      <c r="S93" s="26"/>
    </row>
    <row r="94" spans="1:19" x14ac:dyDescent="0.3">
      <c r="A94" s="26"/>
      <c r="B94" s="26"/>
      <c r="C94" s="26"/>
      <c r="D94" s="26"/>
      <c r="E94" s="26"/>
      <c r="F94" s="26"/>
      <c r="G94" s="26"/>
      <c r="H94" s="26"/>
      <c r="I94" s="26"/>
      <c r="J94" s="26"/>
      <c r="K94" s="26"/>
      <c r="L94" s="26"/>
      <c r="M94" s="26"/>
      <c r="N94" s="26"/>
      <c r="O94" s="26"/>
      <c r="P94" s="26"/>
      <c r="Q94" s="26"/>
      <c r="R94" s="26"/>
      <c r="S94" s="26"/>
    </row>
    <row r="95" spans="1:19" x14ac:dyDescent="0.3">
      <c r="A95" s="26"/>
      <c r="B95" s="26"/>
      <c r="C95" s="26"/>
      <c r="D95" s="26"/>
      <c r="E95" s="26"/>
      <c r="F95" s="26"/>
      <c r="G95" s="26"/>
      <c r="H95" s="26"/>
      <c r="I95" s="26"/>
      <c r="J95" s="26"/>
      <c r="K95" s="26"/>
      <c r="L95" s="26"/>
      <c r="M95" s="26"/>
      <c r="N95" s="26"/>
      <c r="O95" s="26"/>
      <c r="P95" s="26"/>
      <c r="Q95" s="26"/>
      <c r="R95" s="26"/>
      <c r="S95" s="26"/>
    </row>
    <row r="96" spans="1:19" x14ac:dyDescent="0.3">
      <c r="A96" s="26"/>
      <c r="B96" s="26"/>
      <c r="C96" s="26"/>
      <c r="D96" s="26"/>
      <c r="E96" s="26"/>
      <c r="F96" s="26"/>
      <c r="G96" s="26"/>
      <c r="H96" s="26"/>
      <c r="I96" s="26"/>
      <c r="J96" s="26"/>
      <c r="K96" s="26"/>
      <c r="L96" s="26"/>
      <c r="M96" s="26"/>
      <c r="N96" s="26"/>
      <c r="O96" s="26"/>
      <c r="P96" s="26"/>
      <c r="Q96" s="26"/>
      <c r="R96" s="26"/>
      <c r="S96" s="26"/>
    </row>
    <row r="97" spans="1:19" x14ac:dyDescent="0.3">
      <c r="A97" s="26"/>
      <c r="B97" s="26"/>
      <c r="C97" s="26"/>
      <c r="D97" s="26"/>
      <c r="E97" s="26"/>
      <c r="F97" s="26"/>
      <c r="G97" s="26"/>
      <c r="H97" s="26"/>
      <c r="I97" s="26"/>
      <c r="J97" s="26"/>
      <c r="K97" s="26"/>
      <c r="L97" s="26"/>
      <c r="M97" s="26"/>
      <c r="N97" s="26"/>
      <c r="O97" s="26"/>
      <c r="P97" s="26"/>
      <c r="Q97" s="26"/>
      <c r="R97" s="26"/>
      <c r="S97" s="26"/>
    </row>
    <row r="98" spans="1:19" x14ac:dyDescent="0.3">
      <c r="A98" s="26"/>
      <c r="B98" s="26"/>
      <c r="C98" s="26"/>
      <c r="D98" s="26"/>
      <c r="E98" s="26"/>
      <c r="F98" s="26"/>
      <c r="G98" s="26"/>
      <c r="H98" s="26"/>
      <c r="I98" s="26"/>
      <c r="J98" s="26"/>
      <c r="K98" s="26"/>
      <c r="L98" s="26"/>
      <c r="M98" s="26"/>
      <c r="N98" s="26"/>
      <c r="O98" s="26"/>
      <c r="P98" s="26"/>
      <c r="Q98" s="26"/>
      <c r="R98" s="26"/>
      <c r="S98" s="26"/>
    </row>
    <row r="99" spans="1:19" x14ac:dyDescent="0.3">
      <c r="A99" s="26"/>
      <c r="B99" s="26"/>
      <c r="C99" s="26"/>
      <c r="D99" s="26"/>
      <c r="E99" s="26"/>
      <c r="F99" s="26"/>
      <c r="G99" s="26"/>
      <c r="H99" s="26"/>
      <c r="I99" s="26"/>
      <c r="J99" s="26"/>
      <c r="K99" s="26"/>
      <c r="L99" s="26"/>
      <c r="M99" s="26"/>
      <c r="N99" s="26"/>
      <c r="O99" s="26"/>
      <c r="P99" s="26"/>
      <c r="Q99" s="26"/>
      <c r="R99" s="26"/>
      <c r="S99" s="26"/>
    </row>
    <row r="100" spans="1:19" x14ac:dyDescent="0.3">
      <c r="A100" s="26"/>
      <c r="B100" s="26"/>
      <c r="C100" s="26"/>
      <c r="D100" s="26"/>
      <c r="E100" s="26"/>
      <c r="F100" s="26"/>
      <c r="G100" s="26"/>
      <c r="H100" s="26"/>
      <c r="I100" s="26"/>
      <c r="J100" s="26"/>
      <c r="K100" s="26"/>
      <c r="L100" s="26"/>
      <c r="M100" s="26"/>
      <c r="N100" s="26"/>
      <c r="O100" s="26"/>
      <c r="P100" s="26"/>
      <c r="Q100" s="26"/>
      <c r="R100" s="26"/>
      <c r="S100" s="26"/>
    </row>
    <row r="101" spans="1:19" x14ac:dyDescent="0.3">
      <c r="A101" s="26"/>
      <c r="B101" s="26"/>
      <c r="C101" s="26"/>
      <c r="D101" s="26"/>
      <c r="E101" s="26"/>
      <c r="F101" s="26"/>
      <c r="G101" s="26"/>
      <c r="H101" s="26"/>
      <c r="I101" s="26"/>
      <c r="J101" s="26"/>
      <c r="K101" s="26"/>
      <c r="L101" s="26"/>
      <c r="M101" s="26"/>
      <c r="N101" s="26"/>
      <c r="O101" s="26"/>
      <c r="P101" s="26"/>
      <c r="Q101" s="26"/>
      <c r="R101" s="26"/>
      <c r="S101" s="26"/>
    </row>
    <row r="102" spans="1:19" x14ac:dyDescent="0.3">
      <c r="A102" s="26"/>
      <c r="B102" s="26"/>
      <c r="C102" s="26"/>
      <c r="D102" s="26"/>
      <c r="E102" s="26"/>
      <c r="F102" s="26"/>
      <c r="G102" s="26"/>
      <c r="H102" s="26"/>
      <c r="I102" s="26"/>
      <c r="J102" s="26"/>
      <c r="K102" s="26"/>
      <c r="L102" s="26"/>
      <c r="M102" s="26"/>
      <c r="N102" s="26"/>
      <c r="O102" s="26"/>
      <c r="P102" s="26"/>
      <c r="Q102" s="26"/>
      <c r="R102" s="26"/>
      <c r="S102" s="26"/>
    </row>
    <row r="103" spans="1:19" x14ac:dyDescent="0.3">
      <c r="A103" s="26"/>
      <c r="B103" s="26"/>
      <c r="C103" s="26"/>
      <c r="D103" s="26"/>
      <c r="E103" s="26"/>
      <c r="F103" s="26"/>
      <c r="G103" s="26"/>
      <c r="H103" s="26"/>
      <c r="I103" s="26"/>
      <c r="J103" s="26"/>
      <c r="K103" s="26"/>
      <c r="L103" s="26"/>
      <c r="M103" s="26"/>
      <c r="N103" s="26"/>
      <c r="O103" s="26"/>
      <c r="P103" s="26"/>
      <c r="Q103" s="26"/>
      <c r="R103" s="26"/>
      <c r="S103" s="26"/>
    </row>
    <row r="104" spans="1:19" x14ac:dyDescent="0.3">
      <c r="A104" s="26"/>
      <c r="B104" s="26"/>
      <c r="C104" s="26"/>
      <c r="D104" s="26"/>
      <c r="E104" s="26"/>
      <c r="F104" s="26"/>
      <c r="G104" s="26"/>
      <c r="H104" s="26"/>
      <c r="I104" s="26"/>
      <c r="J104" s="26"/>
      <c r="K104" s="26"/>
      <c r="L104" s="26"/>
      <c r="M104" s="26"/>
      <c r="N104" s="26"/>
      <c r="O104" s="26"/>
      <c r="P104" s="26"/>
      <c r="Q104" s="26"/>
      <c r="R104" s="26"/>
      <c r="S104" s="26"/>
    </row>
    <row r="105" spans="1:19" x14ac:dyDescent="0.3">
      <c r="A105" s="26"/>
      <c r="B105" s="26"/>
      <c r="C105" s="26"/>
      <c r="D105" s="26"/>
      <c r="E105" s="26"/>
      <c r="F105" s="26"/>
      <c r="G105" s="26"/>
      <c r="H105" s="26"/>
      <c r="I105" s="26"/>
      <c r="J105" s="26"/>
      <c r="K105" s="26"/>
      <c r="L105" s="26"/>
      <c r="M105" s="26"/>
      <c r="N105" s="26"/>
      <c r="O105" s="26"/>
      <c r="P105" s="26"/>
      <c r="Q105" s="26"/>
      <c r="R105" s="26"/>
      <c r="S105" s="26"/>
    </row>
    <row r="106" spans="1:19" x14ac:dyDescent="0.3">
      <c r="A106" s="26"/>
      <c r="B106" s="26"/>
      <c r="C106" s="26"/>
      <c r="D106" s="26"/>
      <c r="E106" s="26"/>
      <c r="F106" s="26"/>
      <c r="G106" s="26"/>
      <c r="H106" s="26"/>
      <c r="I106" s="26"/>
      <c r="J106" s="26"/>
      <c r="K106" s="26"/>
      <c r="L106" s="26"/>
      <c r="M106" s="26"/>
      <c r="N106" s="26"/>
      <c r="O106" s="26"/>
      <c r="P106" s="26"/>
      <c r="Q106" s="26"/>
      <c r="R106" s="26"/>
      <c r="S106" s="26"/>
    </row>
    <row r="107" spans="1:19" x14ac:dyDescent="0.3">
      <c r="A107" s="26"/>
      <c r="B107" s="26"/>
      <c r="C107" s="26"/>
      <c r="D107" s="26"/>
      <c r="E107" s="26"/>
      <c r="F107" s="26"/>
      <c r="G107" s="26"/>
      <c r="H107" s="26"/>
      <c r="I107" s="26"/>
      <c r="J107" s="26"/>
      <c r="K107" s="26"/>
      <c r="L107" s="26"/>
      <c r="M107" s="26"/>
      <c r="N107" s="26"/>
      <c r="O107" s="26"/>
      <c r="P107" s="26"/>
      <c r="Q107" s="26"/>
      <c r="R107" s="26"/>
      <c r="S107" s="26"/>
    </row>
    <row r="108" spans="1:19" x14ac:dyDescent="0.3">
      <c r="A108" s="26"/>
      <c r="B108" s="26"/>
      <c r="C108" s="26"/>
      <c r="D108" s="26"/>
      <c r="E108" s="26"/>
      <c r="F108" s="26"/>
      <c r="G108" s="26"/>
      <c r="H108" s="26"/>
      <c r="I108" s="26"/>
      <c r="J108" s="26"/>
      <c r="K108" s="26"/>
      <c r="L108" s="26"/>
      <c r="M108" s="26"/>
      <c r="N108" s="26"/>
      <c r="O108" s="26"/>
      <c r="P108" s="26"/>
      <c r="Q108" s="26"/>
      <c r="R108" s="26"/>
      <c r="S108" s="26"/>
    </row>
    <row r="109" spans="1:19" x14ac:dyDescent="0.3">
      <c r="A109" s="26"/>
      <c r="B109" s="26"/>
      <c r="C109" s="26"/>
      <c r="D109" s="26"/>
      <c r="E109" s="26"/>
      <c r="F109" s="26"/>
      <c r="G109" s="26"/>
      <c r="H109" s="26"/>
      <c r="I109" s="26"/>
      <c r="J109" s="26"/>
      <c r="K109" s="26"/>
      <c r="L109" s="26"/>
      <c r="M109" s="26"/>
      <c r="N109" s="26"/>
      <c r="O109" s="26"/>
      <c r="P109" s="26"/>
      <c r="Q109" s="26"/>
      <c r="R109" s="26"/>
      <c r="S109" s="26"/>
    </row>
    <row r="110" spans="1:19" x14ac:dyDescent="0.3">
      <c r="A110" s="26"/>
      <c r="B110" s="26"/>
      <c r="C110" s="26"/>
      <c r="D110" s="26"/>
      <c r="E110" s="26"/>
      <c r="F110" s="26"/>
      <c r="G110" s="26"/>
      <c r="H110" s="26"/>
      <c r="I110" s="26"/>
      <c r="J110" s="26"/>
      <c r="K110" s="26"/>
      <c r="L110" s="26"/>
      <c r="M110" s="26"/>
      <c r="N110" s="26"/>
      <c r="O110" s="26"/>
      <c r="P110" s="26"/>
      <c r="Q110" s="26"/>
      <c r="R110" s="26"/>
      <c r="S110" s="26"/>
    </row>
    <row r="111" spans="1:19" x14ac:dyDescent="0.3">
      <c r="A111" s="26"/>
      <c r="B111" s="26"/>
      <c r="C111" s="26"/>
      <c r="D111" s="26"/>
      <c r="E111" s="26"/>
      <c r="F111" s="26"/>
      <c r="G111" s="26"/>
      <c r="H111" s="26"/>
      <c r="I111" s="26"/>
      <c r="J111" s="26"/>
      <c r="K111" s="26"/>
      <c r="L111" s="26"/>
      <c r="M111" s="26"/>
      <c r="N111" s="26"/>
      <c r="O111" s="26"/>
      <c r="P111" s="26"/>
      <c r="Q111" s="26"/>
      <c r="R111" s="26"/>
      <c r="S111" s="26"/>
    </row>
    <row r="112" spans="1:19" x14ac:dyDescent="0.3">
      <c r="A112" s="26"/>
      <c r="B112" s="26"/>
      <c r="C112" s="26"/>
      <c r="D112" s="26"/>
      <c r="E112" s="26"/>
      <c r="F112" s="26"/>
      <c r="G112" s="26"/>
      <c r="H112" s="26"/>
      <c r="I112" s="26"/>
      <c r="J112" s="26"/>
      <c r="K112" s="26"/>
      <c r="L112" s="26"/>
      <c r="M112" s="26"/>
      <c r="N112" s="26"/>
      <c r="O112" s="26"/>
      <c r="P112" s="26"/>
      <c r="Q112" s="26"/>
      <c r="R112" s="26"/>
      <c r="S112" s="26"/>
    </row>
    <row r="113" spans="1:19" x14ac:dyDescent="0.3">
      <c r="A113" s="26"/>
      <c r="B113" s="26"/>
      <c r="C113" s="26"/>
      <c r="D113" s="26"/>
      <c r="E113" s="26"/>
      <c r="F113" s="26"/>
      <c r="G113" s="26"/>
      <c r="H113" s="26"/>
      <c r="I113" s="26"/>
      <c r="J113" s="26"/>
      <c r="K113" s="26"/>
      <c r="L113" s="26"/>
      <c r="M113" s="26"/>
      <c r="N113" s="26"/>
      <c r="O113" s="26"/>
      <c r="P113" s="26"/>
      <c r="Q113" s="26"/>
      <c r="R113" s="26"/>
      <c r="S113" s="26"/>
    </row>
    <row r="114" spans="1:19" x14ac:dyDescent="0.3">
      <c r="A114" s="26"/>
      <c r="B114" s="26"/>
      <c r="C114" s="26"/>
      <c r="D114" s="26"/>
      <c r="E114" s="26"/>
      <c r="F114" s="26"/>
      <c r="G114" s="26"/>
      <c r="H114" s="26"/>
      <c r="I114" s="26"/>
      <c r="J114" s="26"/>
      <c r="K114" s="26"/>
      <c r="L114" s="26"/>
      <c r="M114" s="26"/>
      <c r="N114" s="26"/>
      <c r="O114" s="26"/>
      <c r="P114" s="26"/>
      <c r="Q114" s="26"/>
      <c r="R114" s="26"/>
      <c r="S114" s="26"/>
    </row>
    <row r="115" spans="1:19" x14ac:dyDescent="0.3">
      <c r="C115" s="26"/>
      <c r="D115" s="26"/>
      <c r="E115" s="26"/>
      <c r="F115" s="26"/>
      <c r="G115" s="26"/>
      <c r="H115" s="26"/>
      <c r="I115" s="26"/>
      <c r="J115" s="26"/>
      <c r="K115" s="26"/>
      <c r="L115" s="26"/>
      <c r="M115" s="26"/>
      <c r="N115" s="26"/>
      <c r="O115" s="26"/>
      <c r="P115" s="26"/>
      <c r="Q115" s="26"/>
      <c r="R115" s="26"/>
      <c r="S115" s="26"/>
    </row>
    <row r="116" spans="1:19" x14ac:dyDescent="0.3">
      <c r="C116" s="26"/>
      <c r="D116" s="26"/>
      <c r="E116" s="26"/>
      <c r="F116" s="26"/>
      <c r="G116" s="26"/>
      <c r="H116" s="26"/>
      <c r="I116" s="26"/>
      <c r="J116" s="26"/>
      <c r="K116" s="26"/>
      <c r="L116" s="26"/>
      <c r="M116" s="26"/>
      <c r="N116" s="26"/>
      <c r="O116" s="26"/>
      <c r="P116" s="26"/>
      <c r="Q116" s="26"/>
      <c r="R116" s="26"/>
      <c r="S116" s="26"/>
    </row>
    <row r="117" spans="1:19" x14ac:dyDescent="0.3">
      <c r="C117" s="26"/>
      <c r="D117" s="26"/>
      <c r="E117" s="26"/>
      <c r="F117" s="26"/>
      <c r="G117" s="26"/>
      <c r="H117" s="26"/>
      <c r="I117" s="26"/>
      <c r="J117" s="26"/>
      <c r="K117" s="26"/>
      <c r="L117" s="26"/>
      <c r="M117" s="26"/>
      <c r="N117" s="26"/>
      <c r="O117" s="26"/>
      <c r="P117" s="26"/>
      <c r="Q117" s="26"/>
      <c r="R117" s="26"/>
      <c r="S117" s="26"/>
    </row>
    <row r="118" spans="1:19" x14ac:dyDescent="0.3">
      <c r="C118" s="26"/>
      <c r="D118" s="26"/>
      <c r="E118" s="26"/>
      <c r="F118" s="26"/>
      <c r="G118" s="26"/>
      <c r="H118" s="26"/>
      <c r="I118" s="26"/>
      <c r="J118" s="26"/>
      <c r="K118" s="26"/>
      <c r="L118" s="26"/>
      <c r="M118" s="26"/>
      <c r="N118" s="26"/>
      <c r="O118" s="26"/>
      <c r="P118" s="26"/>
      <c r="Q118" s="26"/>
      <c r="R118" s="26"/>
      <c r="S118" s="26"/>
    </row>
    <row r="119" spans="1:19" x14ac:dyDescent="0.3">
      <c r="C119" s="26"/>
      <c r="D119" s="26"/>
      <c r="E119" s="26"/>
      <c r="F119" s="26"/>
      <c r="G119" s="26"/>
      <c r="H119" s="26"/>
      <c r="I119" s="26"/>
      <c r="J119" s="26"/>
      <c r="K119" s="26"/>
      <c r="L119" s="26"/>
      <c r="M119" s="26"/>
      <c r="N119" s="26"/>
      <c r="O119" s="26"/>
      <c r="P119" s="26"/>
      <c r="Q119" s="26"/>
      <c r="R119" s="26"/>
      <c r="S119" s="26"/>
    </row>
    <row r="120" spans="1:19" x14ac:dyDescent="0.3">
      <c r="C120" s="26"/>
      <c r="D120" s="26"/>
      <c r="E120" s="26"/>
      <c r="F120" s="26"/>
      <c r="G120" s="26"/>
      <c r="H120" s="26"/>
      <c r="I120" s="26"/>
      <c r="J120" s="26"/>
      <c r="K120" s="26"/>
      <c r="L120" s="26"/>
      <c r="M120" s="26"/>
      <c r="N120" s="26"/>
      <c r="O120" s="26"/>
      <c r="P120" s="26"/>
      <c r="Q120" s="26"/>
      <c r="R120" s="26"/>
      <c r="S120" s="26"/>
    </row>
    <row r="121" spans="1:19" x14ac:dyDescent="0.3">
      <c r="C121" s="26"/>
      <c r="D121" s="26"/>
      <c r="E121" s="26"/>
      <c r="F121" s="26"/>
      <c r="G121" s="26"/>
      <c r="H121" s="26"/>
      <c r="I121" s="26"/>
      <c r="J121" s="26"/>
      <c r="K121" s="26"/>
      <c r="L121" s="26"/>
      <c r="M121" s="26"/>
      <c r="N121" s="26"/>
      <c r="O121" s="26"/>
      <c r="P121" s="26"/>
      <c r="Q121" s="26"/>
      <c r="R121" s="26"/>
      <c r="S121" s="26"/>
    </row>
    <row r="122" spans="1:19" x14ac:dyDescent="0.3">
      <c r="C122" s="26"/>
      <c r="D122" s="26"/>
      <c r="E122" s="26"/>
      <c r="F122" s="26"/>
      <c r="G122" s="26"/>
      <c r="H122" s="26"/>
      <c r="I122" s="26"/>
      <c r="J122" s="26"/>
      <c r="K122" s="26"/>
      <c r="L122" s="26"/>
      <c r="M122" s="26"/>
      <c r="N122" s="26"/>
      <c r="O122" s="26"/>
      <c r="P122" s="26"/>
      <c r="Q122" s="26"/>
      <c r="R122" s="26"/>
      <c r="S122" s="26"/>
    </row>
    <row r="123" spans="1:19" x14ac:dyDescent="0.3">
      <c r="C123" s="26"/>
      <c r="D123" s="26"/>
      <c r="E123" s="26"/>
      <c r="F123" s="26"/>
      <c r="G123" s="26"/>
      <c r="H123" s="26"/>
      <c r="I123" s="26"/>
      <c r="J123" s="26"/>
      <c r="K123" s="26"/>
      <c r="L123" s="26"/>
      <c r="M123" s="26"/>
      <c r="N123" s="26"/>
      <c r="O123" s="26"/>
      <c r="P123" s="26"/>
      <c r="Q123" s="26"/>
      <c r="R123" s="26"/>
      <c r="S123" s="26"/>
    </row>
    <row r="124" spans="1:19" x14ac:dyDescent="0.3">
      <c r="C124" s="26"/>
      <c r="D124" s="26"/>
      <c r="E124" s="26"/>
      <c r="F124" s="26"/>
      <c r="G124" s="26"/>
      <c r="H124" s="26"/>
      <c r="I124" s="26"/>
      <c r="J124" s="26"/>
      <c r="K124" s="26"/>
      <c r="L124" s="26"/>
      <c r="M124" s="26"/>
      <c r="N124" s="26"/>
      <c r="O124" s="26"/>
      <c r="P124" s="26"/>
      <c r="Q124" s="26"/>
      <c r="R124" s="26"/>
      <c r="S124" s="26"/>
    </row>
    <row r="125" spans="1:19" x14ac:dyDescent="0.3">
      <c r="C125" s="26"/>
      <c r="D125" s="26"/>
      <c r="E125" s="26"/>
      <c r="F125" s="26"/>
      <c r="G125" s="26"/>
      <c r="H125" s="26"/>
      <c r="I125" s="26"/>
      <c r="J125" s="26"/>
      <c r="K125" s="26"/>
      <c r="L125" s="26"/>
      <c r="M125" s="26"/>
      <c r="N125" s="26"/>
      <c r="O125" s="26"/>
      <c r="P125" s="26"/>
      <c r="Q125" s="26"/>
      <c r="R125" s="26"/>
      <c r="S125" s="26"/>
    </row>
    <row r="126" spans="1:19" x14ac:dyDescent="0.3">
      <c r="C126" s="26"/>
      <c r="D126" s="26"/>
      <c r="E126" s="26"/>
      <c r="F126" s="26"/>
      <c r="G126" s="26"/>
      <c r="H126" s="26"/>
      <c r="I126" s="26"/>
      <c r="J126" s="26"/>
      <c r="K126" s="26"/>
      <c r="L126" s="26"/>
      <c r="M126" s="26"/>
      <c r="N126" s="26"/>
      <c r="O126" s="26"/>
      <c r="P126" s="26"/>
      <c r="Q126" s="26"/>
      <c r="R126" s="26"/>
      <c r="S126" s="26"/>
    </row>
    <row r="127" spans="1:19" x14ac:dyDescent="0.3">
      <c r="C127" s="26"/>
      <c r="D127" s="26"/>
      <c r="E127" s="26"/>
      <c r="F127" s="26"/>
      <c r="G127" s="26"/>
      <c r="H127" s="26"/>
      <c r="I127" s="26"/>
      <c r="J127" s="26"/>
      <c r="K127" s="26"/>
      <c r="L127" s="26"/>
      <c r="M127" s="26"/>
      <c r="N127" s="26"/>
      <c r="O127" s="26"/>
      <c r="P127" s="26"/>
      <c r="Q127" s="26"/>
      <c r="R127" s="26"/>
      <c r="S127" s="26"/>
    </row>
    <row r="128" spans="1:19" x14ac:dyDescent="0.3">
      <c r="C128" s="26"/>
      <c r="D128" s="26"/>
      <c r="E128" s="26"/>
      <c r="F128" s="26"/>
      <c r="G128" s="26"/>
      <c r="H128" s="26"/>
      <c r="I128" s="26"/>
      <c r="J128" s="26"/>
      <c r="K128" s="26"/>
      <c r="L128" s="26"/>
      <c r="M128" s="26"/>
      <c r="N128" s="26"/>
      <c r="O128" s="26"/>
      <c r="P128" s="26"/>
      <c r="Q128" s="26"/>
      <c r="R128" s="26"/>
      <c r="S128" s="26"/>
    </row>
    <row r="129" spans="3:19" x14ac:dyDescent="0.3">
      <c r="C129" s="26"/>
      <c r="D129" s="26"/>
      <c r="E129" s="26"/>
      <c r="F129" s="26"/>
      <c r="G129" s="26"/>
      <c r="H129" s="26"/>
      <c r="I129" s="26"/>
      <c r="J129" s="26"/>
      <c r="K129" s="26"/>
      <c r="L129" s="26"/>
      <c r="M129" s="26"/>
      <c r="N129" s="26"/>
      <c r="O129" s="26"/>
      <c r="P129" s="26"/>
      <c r="Q129" s="26"/>
      <c r="R129" s="26"/>
      <c r="S129" s="26"/>
    </row>
    <row r="130" spans="3:19" x14ac:dyDescent="0.3">
      <c r="C130" s="26"/>
      <c r="D130" s="26"/>
      <c r="E130" s="26"/>
      <c r="F130" s="26"/>
      <c r="G130" s="26"/>
      <c r="H130" s="26"/>
      <c r="I130" s="26"/>
      <c r="J130" s="26"/>
      <c r="K130" s="26"/>
      <c r="L130" s="26"/>
      <c r="M130" s="26"/>
      <c r="N130" s="26"/>
      <c r="O130" s="26"/>
      <c r="P130" s="26"/>
      <c r="Q130" s="26"/>
      <c r="R130" s="26"/>
      <c r="S130" s="26"/>
    </row>
    <row r="131" spans="3:19" x14ac:dyDescent="0.3">
      <c r="C131" s="26"/>
      <c r="D131" s="26"/>
      <c r="E131" s="26"/>
      <c r="F131" s="26"/>
      <c r="G131" s="26"/>
      <c r="H131" s="26"/>
      <c r="I131" s="26"/>
      <c r="J131" s="26"/>
      <c r="K131" s="26"/>
      <c r="L131" s="26"/>
      <c r="M131" s="26"/>
      <c r="N131" s="26"/>
      <c r="O131" s="26"/>
      <c r="P131" s="26"/>
      <c r="Q131" s="26"/>
      <c r="R131" s="26"/>
      <c r="S131" s="26"/>
    </row>
    <row r="132" spans="3:19" x14ac:dyDescent="0.3">
      <c r="C132" s="26"/>
      <c r="D132" s="26"/>
      <c r="E132" s="26"/>
      <c r="F132" s="26"/>
      <c r="G132" s="26"/>
      <c r="H132" s="26"/>
      <c r="I132" s="26"/>
      <c r="J132" s="26"/>
      <c r="K132" s="26"/>
      <c r="L132" s="26"/>
      <c r="M132" s="26"/>
      <c r="N132" s="26"/>
      <c r="O132" s="26"/>
      <c r="P132" s="26"/>
      <c r="Q132" s="26"/>
      <c r="R132" s="26"/>
      <c r="S132" s="26"/>
    </row>
    <row r="133" spans="3:19" x14ac:dyDescent="0.3">
      <c r="C133" s="26"/>
      <c r="D133" s="26"/>
      <c r="E133" s="26"/>
      <c r="F133" s="26"/>
      <c r="G133" s="26"/>
      <c r="H133" s="26"/>
      <c r="I133" s="26"/>
      <c r="J133" s="26"/>
      <c r="K133" s="26"/>
      <c r="L133" s="26"/>
      <c r="M133" s="26"/>
      <c r="N133" s="26"/>
      <c r="O133" s="26"/>
      <c r="P133" s="26"/>
      <c r="Q133" s="26"/>
      <c r="R133" s="26"/>
      <c r="S133" s="26"/>
    </row>
    <row r="134" spans="3:19" x14ac:dyDescent="0.3">
      <c r="C134" s="26"/>
      <c r="D134" s="26"/>
      <c r="E134" s="26"/>
      <c r="F134" s="26"/>
      <c r="G134" s="26"/>
      <c r="H134" s="26"/>
      <c r="I134" s="26"/>
      <c r="J134" s="26"/>
      <c r="K134" s="26"/>
      <c r="L134" s="26"/>
      <c r="M134" s="26"/>
      <c r="N134" s="26"/>
      <c r="O134" s="26"/>
      <c r="P134" s="26"/>
      <c r="Q134" s="26"/>
      <c r="R134" s="26"/>
      <c r="S134" s="26"/>
    </row>
    <row r="135" spans="3:19" x14ac:dyDescent="0.3">
      <c r="C135" s="26"/>
      <c r="D135" s="26"/>
      <c r="E135" s="26"/>
      <c r="F135" s="26"/>
      <c r="G135" s="26"/>
      <c r="H135" s="26"/>
      <c r="I135" s="26"/>
      <c r="J135" s="26"/>
      <c r="K135" s="26"/>
      <c r="L135" s="26"/>
      <c r="M135" s="26"/>
      <c r="N135" s="26"/>
      <c r="O135" s="26"/>
      <c r="P135" s="26"/>
      <c r="Q135" s="26"/>
      <c r="R135" s="26"/>
      <c r="S135" s="26"/>
    </row>
    <row r="136" spans="3:19" x14ac:dyDescent="0.3">
      <c r="C136" s="26"/>
      <c r="D136" s="26"/>
      <c r="E136" s="26"/>
      <c r="F136" s="26"/>
      <c r="G136" s="26"/>
      <c r="H136" s="26"/>
      <c r="I136" s="26"/>
      <c r="J136" s="26"/>
      <c r="K136" s="26"/>
      <c r="L136" s="26"/>
      <c r="M136" s="26"/>
      <c r="N136" s="26"/>
      <c r="O136" s="26"/>
      <c r="P136" s="26"/>
      <c r="Q136" s="26"/>
      <c r="R136" s="26"/>
      <c r="S136" s="26"/>
    </row>
    <row r="137" spans="3:19" x14ac:dyDescent="0.3">
      <c r="C137" s="26"/>
      <c r="D137" s="26"/>
      <c r="E137" s="26"/>
      <c r="F137" s="26"/>
      <c r="G137" s="26"/>
      <c r="H137" s="26"/>
      <c r="I137" s="26"/>
      <c r="J137" s="26"/>
      <c r="K137" s="26"/>
      <c r="L137" s="26"/>
      <c r="M137" s="26"/>
      <c r="N137" s="26"/>
      <c r="O137" s="26"/>
      <c r="P137" s="26"/>
      <c r="Q137" s="26"/>
      <c r="R137" s="26"/>
      <c r="S137" s="26"/>
    </row>
    <row r="138" spans="3:19" x14ac:dyDescent="0.3">
      <c r="C138" s="26"/>
      <c r="D138" s="26"/>
      <c r="E138" s="26"/>
      <c r="F138" s="26"/>
      <c r="G138" s="26"/>
      <c r="H138" s="26"/>
      <c r="I138" s="26"/>
      <c r="J138" s="26"/>
      <c r="K138" s="26"/>
      <c r="L138" s="26"/>
      <c r="M138" s="26"/>
      <c r="N138" s="26"/>
      <c r="O138" s="26"/>
      <c r="P138" s="26"/>
      <c r="Q138" s="26"/>
      <c r="R138" s="26"/>
      <c r="S138" s="26"/>
    </row>
    <row r="139" spans="3:19" x14ac:dyDescent="0.3">
      <c r="C139" s="26"/>
      <c r="D139" s="26"/>
      <c r="E139" s="26"/>
      <c r="F139" s="26"/>
      <c r="G139" s="26"/>
      <c r="H139" s="26"/>
      <c r="I139" s="26"/>
      <c r="J139" s="26"/>
      <c r="K139" s="26"/>
      <c r="L139" s="26"/>
      <c r="M139" s="26"/>
      <c r="N139" s="26"/>
      <c r="O139" s="26"/>
      <c r="P139" s="26"/>
      <c r="Q139" s="26"/>
      <c r="R139" s="26"/>
      <c r="S139" s="26"/>
    </row>
    <row r="140" spans="3:19" x14ac:dyDescent="0.3">
      <c r="C140" s="26"/>
      <c r="D140" s="26"/>
      <c r="E140" s="26"/>
      <c r="F140" s="26"/>
      <c r="G140" s="26"/>
      <c r="H140" s="26"/>
      <c r="I140" s="26"/>
      <c r="J140" s="26"/>
      <c r="K140" s="26"/>
      <c r="L140" s="26"/>
      <c r="M140" s="26"/>
      <c r="N140" s="26"/>
      <c r="O140" s="26"/>
      <c r="P140" s="26"/>
      <c r="Q140" s="26"/>
      <c r="R140" s="26"/>
      <c r="S140" s="26"/>
    </row>
    <row r="141" spans="3:19" x14ac:dyDescent="0.3">
      <c r="C141" s="26"/>
      <c r="D141" s="26"/>
      <c r="E141" s="26"/>
      <c r="F141" s="26"/>
      <c r="G141" s="26"/>
      <c r="H141" s="26"/>
      <c r="I141" s="26"/>
      <c r="J141" s="26"/>
      <c r="K141" s="26"/>
      <c r="L141" s="26"/>
      <c r="M141" s="26"/>
      <c r="N141" s="26"/>
      <c r="O141" s="26"/>
      <c r="P141" s="26"/>
      <c r="Q141" s="26"/>
      <c r="R141" s="26"/>
      <c r="S141" s="26"/>
    </row>
    <row r="142" spans="3:19" x14ac:dyDescent="0.3">
      <c r="C142" s="26"/>
      <c r="D142" s="26"/>
      <c r="E142" s="26"/>
      <c r="F142" s="26"/>
      <c r="G142" s="26"/>
      <c r="H142" s="26"/>
      <c r="I142" s="26"/>
      <c r="J142" s="26"/>
      <c r="K142" s="26"/>
      <c r="L142" s="26"/>
      <c r="M142" s="26"/>
      <c r="N142" s="26"/>
      <c r="O142" s="26"/>
      <c r="P142" s="26"/>
      <c r="Q142" s="26"/>
      <c r="R142" s="26"/>
      <c r="S142" s="26"/>
    </row>
    <row r="143" spans="3:19" x14ac:dyDescent="0.3">
      <c r="C143" s="26"/>
      <c r="D143" s="26"/>
      <c r="E143" s="26"/>
      <c r="F143" s="26"/>
      <c r="G143" s="26"/>
      <c r="H143" s="26"/>
      <c r="I143" s="26"/>
      <c r="J143" s="26"/>
      <c r="K143" s="26"/>
      <c r="L143" s="26"/>
      <c r="M143" s="26"/>
      <c r="N143" s="26"/>
      <c r="O143" s="26"/>
      <c r="P143" s="26"/>
      <c r="Q143" s="26"/>
      <c r="R143" s="26"/>
      <c r="S143" s="26"/>
    </row>
    <row r="144" spans="3:19" x14ac:dyDescent="0.3">
      <c r="C144" s="26"/>
      <c r="D144" s="26"/>
      <c r="E144" s="26"/>
      <c r="F144" s="26"/>
      <c r="G144" s="26"/>
      <c r="H144" s="26"/>
      <c r="I144" s="26"/>
      <c r="J144" s="26"/>
      <c r="K144" s="26"/>
      <c r="L144" s="26"/>
      <c r="M144" s="26"/>
      <c r="N144" s="26"/>
      <c r="O144" s="26"/>
      <c r="P144" s="26"/>
      <c r="Q144" s="26"/>
      <c r="R144" s="26"/>
      <c r="S144" s="26"/>
    </row>
    <row r="145" spans="3:19" x14ac:dyDescent="0.3">
      <c r="C145" s="26"/>
      <c r="D145" s="26"/>
      <c r="E145" s="26"/>
      <c r="F145" s="26"/>
      <c r="G145" s="26"/>
      <c r="H145" s="26"/>
      <c r="I145" s="26"/>
      <c r="J145" s="26"/>
      <c r="K145" s="26"/>
      <c r="L145" s="26"/>
      <c r="M145" s="26"/>
      <c r="N145" s="26"/>
      <c r="O145" s="26"/>
      <c r="P145" s="26"/>
      <c r="Q145" s="26"/>
      <c r="R145" s="26"/>
      <c r="S145" s="26"/>
    </row>
    <row r="146" spans="3:19" x14ac:dyDescent="0.3">
      <c r="C146" s="26"/>
      <c r="D146" s="26"/>
      <c r="E146" s="26"/>
      <c r="F146" s="26"/>
      <c r="G146" s="26"/>
      <c r="H146" s="26"/>
      <c r="I146" s="26"/>
      <c r="J146" s="26"/>
      <c r="K146" s="26"/>
      <c r="L146" s="26"/>
      <c r="M146" s="26"/>
      <c r="N146" s="26"/>
      <c r="O146" s="26"/>
      <c r="P146" s="26"/>
      <c r="Q146" s="26"/>
      <c r="R146" s="26"/>
      <c r="S146" s="26"/>
    </row>
    <row r="147" spans="3:19" x14ac:dyDescent="0.3">
      <c r="C147" s="26"/>
      <c r="D147" s="26"/>
      <c r="E147" s="26"/>
      <c r="F147" s="26"/>
      <c r="G147" s="26"/>
      <c r="H147" s="26"/>
      <c r="I147" s="26"/>
      <c r="J147" s="26"/>
      <c r="K147" s="26"/>
      <c r="L147" s="26"/>
      <c r="M147" s="26"/>
      <c r="N147" s="26"/>
      <c r="O147" s="26"/>
      <c r="P147" s="26"/>
      <c r="Q147" s="26"/>
      <c r="R147" s="26"/>
      <c r="S147" s="26"/>
    </row>
    <row r="148" spans="3:19" x14ac:dyDescent="0.3">
      <c r="C148" s="26"/>
      <c r="D148" s="26"/>
      <c r="E148" s="26"/>
      <c r="F148" s="26"/>
      <c r="G148" s="26"/>
      <c r="H148" s="26"/>
      <c r="I148" s="26"/>
      <c r="J148" s="26"/>
      <c r="K148" s="26"/>
      <c r="L148" s="26"/>
      <c r="M148" s="26"/>
      <c r="N148" s="26"/>
      <c r="O148" s="26"/>
      <c r="P148" s="26"/>
      <c r="Q148" s="26"/>
      <c r="R148" s="26"/>
      <c r="S148" s="26"/>
    </row>
    <row r="149" spans="3:19" x14ac:dyDescent="0.3">
      <c r="C149" s="26"/>
      <c r="D149" s="26"/>
      <c r="E149" s="26"/>
      <c r="F149" s="26"/>
      <c r="G149" s="26"/>
      <c r="H149" s="26"/>
      <c r="I149" s="26"/>
      <c r="J149" s="26"/>
      <c r="K149" s="26"/>
      <c r="L149" s="26"/>
      <c r="M149" s="26"/>
      <c r="N149" s="26"/>
      <c r="O149" s="26"/>
      <c r="P149" s="26"/>
      <c r="Q149" s="26"/>
      <c r="R149" s="26"/>
      <c r="S149" s="26"/>
    </row>
    <row r="150" spans="3:19" x14ac:dyDescent="0.3">
      <c r="C150" s="26"/>
      <c r="D150" s="26"/>
      <c r="E150" s="26"/>
      <c r="F150" s="26"/>
      <c r="G150" s="26"/>
      <c r="H150" s="26"/>
      <c r="I150" s="26"/>
      <c r="J150" s="26"/>
      <c r="K150" s="26"/>
      <c r="L150" s="26"/>
      <c r="M150" s="26"/>
      <c r="N150" s="26"/>
      <c r="O150" s="26"/>
      <c r="P150" s="26"/>
      <c r="Q150" s="26"/>
      <c r="R150" s="26"/>
      <c r="S150" s="26"/>
    </row>
    <row r="151" spans="3:19" x14ac:dyDescent="0.3">
      <c r="C151" s="26"/>
      <c r="D151" s="26"/>
      <c r="E151" s="26"/>
      <c r="F151" s="26"/>
      <c r="G151" s="26"/>
      <c r="H151" s="26"/>
      <c r="I151" s="26"/>
      <c r="J151" s="26"/>
      <c r="K151" s="26"/>
      <c r="L151" s="26"/>
      <c r="M151" s="26"/>
      <c r="N151" s="26"/>
      <c r="O151" s="26"/>
      <c r="P151" s="26"/>
      <c r="Q151" s="26"/>
      <c r="R151" s="26"/>
      <c r="S151" s="26"/>
    </row>
    <row r="152" spans="3:19" x14ac:dyDescent="0.3">
      <c r="C152" s="26"/>
      <c r="D152" s="26"/>
      <c r="E152" s="26"/>
      <c r="F152" s="26"/>
      <c r="G152" s="26"/>
      <c r="H152" s="26"/>
      <c r="I152" s="26"/>
      <c r="J152" s="26"/>
      <c r="K152" s="26"/>
      <c r="L152" s="26"/>
      <c r="M152" s="26"/>
      <c r="N152" s="26"/>
      <c r="O152" s="26"/>
      <c r="P152" s="26"/>
      <c r="Q152" s="26"/>
      <c r="R152" s="26"/>
      <c r="S152" s="26"/>
    </row>
    <row r="153" spans="3:19" x14ac:dyDescent="0.3">
      <c r="C153" s="26"/>
      <c r="D153" s="26"/>
      <c r="E153" s="26"/>
      <c r="F153" s="26"/>
      <c r="G153" s="26"/>
      <c r="H153" s="26"/>
      <c r="I153" s="26"/>
      <c r="J153" s="26"/>
      <c r="K153" s="26"/>
      <c r="L153" s="26"/>
      <c r="M153" s="26"/>
      <c r="N153" s="26"/>
      <c r="O153" s="26"/>
      <c r="P153" s="26"/>
      <c r="Q153" s="26"/>
      <c r="R153" s="26"/>
      <c r="S153" s="26"/>
    </row>
    <row r="154" spans="3:19" x14ac:dyDescent="0.3">
      <c r="C154" s="26"/>
      <c r="D154" s="26"/>
      <c r="E154" s="26"/>
      <c r="F154" s="26"/>
      <c r="G154" s="26"/>
      <c r="H154" s="26"/>
      <c r="I154" s="26"/>
      <c r="J154" s="26"/>
      <c r="K154" s="26"/>
      <c r="L154" s="26"/>
      <c r="M154" s="26"/>
      <c r="N154" s="26"/>
      <c r="O154" s="26"/>
      <c r="P154" s="26"/>
      <c r="Q154" s="26"/>
      <c r="R154" s="26"/>
      <c r="S154" s="26"/>
    </row>
    <row r="155" spans="3:19" x14ac:dyDescent="0.3">
      <c r="C155" s="26"/>
      <c r="D155" s="26"/>
      <c r="E155" s="26"/>
      <c r="F155" s="26"/>
      <c r="G155" s="26"/>
      <c r="H155" s="26"/>
      <c r="I155" s="26"/>
      <c r="J155" s="26"/>
      <c r="K155" s="26"/>
      <c r="L155" s="26"/>
      <c r="M155" s="26"/>
      <c r="N155" s="26"/>
      <c r="O155" s="26"/>
      <c r="P155" s="26"/>
      <c r="Q155" s="26"/>
      <c r="R155" s="26"/>
      <c r="S155" s="26"/>
    </row>
    <row r="156" spans="3:19" x14ac:dyDescent="0.3">
      <c r="C156" s="26"/>
      <c r="D156" s="26"/>
      <c r="E156" s="26"/>
      <c r="F156" s="26"/>
      <c r="G156" s="26"/>
      <c r="H156" s="26"/>
      <c r="I156" s="26"/>
      <c r="J156" s="26"/>
      <c r="K156" s="26"/>
      <c r="L156" s="26"/>
      <c r="M156" s="26"/>
      <c r="N156" s="26"/>
      <c r="O156" s="26"/>
      <c r="P156" s="26"/>
      <c r="Q156" s="26"/>
      <c r="R156" s="26"/>
      <c r="S156" s="26"/>
    </row>
    <row r="157" spans="3:19" x14ac:dyDescent="0.3">
      <c r="C157" s="26"/>
      <c r="D157" s="26"/>
      <c r="E157" s="26"/>
      <c r="F157" s="26"/>
      <c r="G157" s="26"/>
      <c r="H157" s="26"/>
      <c r="I157" s="26"/>
      <c r="J157" s="26"/>
      <c r="K157" s="26"/>
      <c r="L157" s="26"/>
      <c r="M157" s="26"/>
      <c r="N157" s="26"/>
      <c r="O157" s="26"/>
      <c r="P157" s="26"/>
      <c r="Q157" s="26"/>
      <c r="R157" s="26"/>
      <c r="S157" s="26"/>
    </row>
    <row r="158" spans="3:19" x14ac:dyDescent="0.3">
      <c r="C158" s="26"/>
      <c r="D158" s="26"/>
      <c r="E158" s="26"/>
      <c r="F158" s="26"/>
      <c r="G158" s="26"/>
      <c r="H158" s="26"/>
      <c r="I158" s="26"/>
      <c r="J158" s="26"/>
      <c r="K158" s="26"/>
      <c r="L158" s="26"/>
      <c r="M158" s="26"/>
      <c r="N158" s="26"/>
      <c r="O158" s="26"/>
      <c r="P158" s="26"/>
      <c r="Q158" s="26"/>
      <c r="R158" s="26"/>
      <c r="S158" s="26"/>
    </row>
    <row r="159" spans="3:19" x14ac:dyDescent="0.3">
      <c r="C159" s="26"/>
      <c r="D159" s="26"/>
      <c r="E159" s="26"/>
      <c r="F159" s="26"/>
      <c r="G159" s="26"/>
      <c r="H159" s="26"/>
      <c r="I159" s="26"/>
      <c r="J159" s="26"/>
      <c r="K159" s="26"/>
      <c r="L159" s="26"/>
      <c r="M159" s="26"/>
      <c r="N159" s="26"/>
      <c r="O159" s="26"/>
      <c r="P159" s="26"/>
      <c r="Q159" s="26"/>
      <c r="R159" s="26"/>
      <c r="S159" s="26"/>
    </row>
    <row r="160" spans="3:19" x14ac:dyDescent="0.3">
      <c r="C160" s="26"/>
      <c r="D160" s="26"/>
      <c r="E160" s="26"/>
      <c r="F160" s="26"/>
      <c r="G160" s="26"/>
      <c r="H160" s="26"/>
      <c r="I160" s="26"/>
      <c r="J160" s="26"/>
      <c r="K160" s="26"/>
      <c r="L160" s="26"/>
      <c r="M160" s="26"/>
      <c r="N160" s="26"/>
      <c r="O160" s="26"/>
      <c r="P160" s="26"/>
      <c r="Q160" s="26"/>
      <c r="R160" s="26"/>
      <c r="S160" s="26"/>
    </row>
    <row r="161" spans="3:19" x14ac:dyDescent="0.3">
      <c r="C161" s="26"/>
      <c r="D161" s="26"/>
      <c r="E161" s="26"/>
      <c r="F161" s="26"/>
      <c r="G161" s="26"/>
      <c r="H161" s="26"/>
      <c r="I161" s="26"/>
      <c r="J161" s="26"/>
      <c r="K161" s="26"/>
      <c r="L161" s="26"/>
      <c r="M161" s="26"/>
      <c r="N161" s="26"/>
      <c r="O161" s="26"/>
      <c r="P161" s="26"/>
      <c r="Q161" s="26"/>
      <c r="R161" s="26"/>
      <c r="S161" s="26"/>
    </row>
    <row r="162" spans="3:19" x14ac:dyDescent="0.3">
      <c r="C162" s="26"/>
      <c r="D162" s="26"/>
      <c r="E162" s="26"/>
      <c r="F162" s="26"/>
      <c r="G162" s="26"/>
      <c r="H162" s="26"/>
      <c r="I162" s="26"/>
      <c r="J162" s="26"/>
      <c r="K162" s="26"/>
      <c r="L162" s="26"/>
      <c r="M162" s="26"/>
      <c r="N162" s="26"/>
      <c r="O162" s="26"/>
      <c r="P162" s="26"/>
      <c r="Q162" s="26"/>
      <c r="R162" s="26"/>
      <c r="S162" s="26"/>
    </row>
    <row r="163" spans="3:19" x14ac:dyDescent="0.3">
      <c r="C163" s="26"/>
      <c r="D163" s="26"/>
      <c r="E163" s="26"/>
      <c r="F163" s="26"/>
      <c r="G163" s="26"/>
      <c r="H163" s="26"/>
      <c r="I163" s="26"/>
      <c r="J163" s="26"/>
      <c r="K163" s="26"/>
      <c r="L163" s="26"/>
      <c r="M163" s="26"/>
      <c r="N163" s="26"/>
      <c r="O163" s="26"/>
      <c r="P163" s="26"/>
      <c r="Q163" s="26"/>
      <c r="R163" s="26"/>
      <c r="S163" s="26"/>
    </row>
    <row r="164" spans="3:19" x14ac:dyDescent="0.3">
      <c r="C164" s="26"/>
      <c r="D164" s="26"/>
      <c r="E164" s="26"/>
      <c r="F164" s="26"/>
      <c r="G164" s="26"/>
      <c r="H164" s="26"/>
      <c r="I164" s="26"/>
      <c r="J164" s="26"/>
      <c r="K164" s="26"/>
      <c r="L164" s="26"/>
      <c r="M164" s="26"/>
      <c r="N164" s="26"/>
      <c r="O164" s="26"/>
      <c r="P164" s="26"/>
      <c r="Q164" s="26"/>
      <c r="R164" s="26"/>
      <c r="S164" s="26"/>
    </row>
    <row r="165" spans="3:19" x14ac:dyDescent="0.3">
      <c r="C165" s="26"/>
      <c r="D165" s="26"/>
      <c r="E165" s="26"/>
      <c r="F165" s="26"/>
      <c r="G165" s="26"/>
      <c r="H165" s="26"/>
      <c r="I165" s="26"/>
      <c r="J165" s="26"/>
      <c r="K165" s="26"/>
      <c r="L165" s="26"/>
      <c r="M165" s="26"/>
      <c r="N165" s="26"/>
      <c r="O165" s="26"/>
      <c r="P165" s="26"/>
      <c r="Q165" s="26"/>
      <c r="R165" s="26"/>
      <c r="S165" s="26"/>
    </row>
    <row r="166" spans="3:19" x14ac:dyDescent="0.3">
      <c r="C166" s="26"/>
      <c r="D166" s="26"/>
      <c r="E166" s="26"/>
      <c r="F166" s="26"/>
      <c r="G166" s="26"/>
      <c r="H166" s="26"/>
      <c r="I166" s="26"/>
      <c r="J166" s="26"/>
      <c r="K166" s="26"/>
      <c r="L166" s="26"/>
      <c r="M166" s="26"/>
      <c r="N166" s="26"/>
      <c r="O166" s="26"/>
      <c r="P166" s="26"/>
      <c r="Q166" s="26"/>
      <c r="R166" s="26"/>
      <c r="S166" s="26"/>
    </row>
    <row r="167" spans="3:19" x14ac:dyDescent="0.3">
      <c r="C167" s="26"/>
      <c r="D167" s="26"/>
      <c r="E167" s="26"/>
      <c r="F167" s="26"/>
      <c r="G167" s="26"/>
      <c r="H167" s="26"/>
      <c r="I167" s="26"/>
      <c r="J167" s="26"/>
      <c r="K167" s="26"/>
      <c r="L167" s="26"/>
      <c r="M167" s="26"/>
      <c r="N167" s="26"/>
      <c r="O167" s="26"/>
      <c r="P167" s="26"/>
      <c r="Q167" s="26"/>
      <c r="R167" s="26"/>
      <c r="S167" s="26"/>
    </row>
    <row r="168" spans="3:19" x14ac:dyDescent="0.3">
      <c r="C168" s="26"/>
      <c r="D168" s="26"/>
      <c r="E168" s="26"/>
      <c r="F168" s="26"/>
      <c r="G168" s="26"/>
      <c r="H168" s="26"/>
      <c r="I168" s="26"/>
      <c r="J168" s="26"/>
      <c r="K168" s="26"/>
      <c r="L168" s="26"/>
      <c r="M168" s="26"/>
      <c r="N168" s="26"/>
      <c r="O168" s="26"/>
      <c r="P168" s="26"/>
      <c r="Q168" s="26"/>
      <c r="R168" s="26"/>
      <c r="S168" s="26"/>
    </row>
    <row r="169" spans="3:19" x14ac:dyDescent="0.3">
      <c r="C169" s="26"/>
      <c r="D169" s="26"/>
      <c r="E169" s="26"/>
      <c r="F169" s="26"/>
      <c r="G169" s="26"/>
      <c r="H169" s="26"/>
      <c r="I169" s="26"/>
      <c r="J169" s="26"/>
      <c r="K169" s="26"/>
      <c r="L169" s="26"/>
      <c r="M169" s="26"/>
      <c r="N169" s="26"/>
      <c r="O169" s="26"/>
      <c r="P169" s="26"/>
      <c r="Q169" s="26"/>
      <c r="R169" s="26"/>
      <c r="S169" s="26"/>
    </row>
    <row r="170" spans="3:19" x14ac:dyDescent="0.3">
      <c r="C170" s="26"/>
      <c r="D170" s="26"/>
      <c r="E170" s="26"/>
      <c r="F170" s="26"/>
      <c r="G170" s="26"/>
      <c r="H170" s="26"/>
      <c r="I170" s="26"/>
      <c r="J170" s="26"/>
      <c r="K170" s="26"/>
      <c r="L170" s="26"/>
      <c r="M170" s="26"/>
      <c r="N170" s="26"/>
      <c r="O170" s="26"/>
      <c r="P170" s="26"/>
      <c r="Q170" s="26"/>
      <c r="R170" s="26"/>
      <c r="S170" s="26"/>
    </row>
    <row r="171" spans="3:19" x14ac:dyDescent="0.3">
      <c r="C171" s="26"/>
      <c r="D171" s="26"/>
      <c r="E171" s="26"/>
      <c r="F171" s="26"/>
      <c r="G171" s="26"/>
      <c r="H171" s="26"/>
      <c r="I171" s="26"/>
      <c r="J171" s="26"/>
      <c r="K171" s="26"/>
      <c r="L171" s="26"/>
      <c r="M171" s="26"/>
      <c r="N171" s="26"/>
      <c r="O171" s="26"/>
      <c r="P171" s="26"/>
      <c r="Q171" s="26"/>
      <c r="R171" s="26"/>
      <c r="S171" s="26"/>
    </row>
    <row r="172" spans="3:19" x14ac:dyDescent="0.3">
      <c r="C172" s="26"/>
      <c r="D172" s="26"/>
      <c r="E172" s="26"/>
      <c r="F172" s="26"/>
      <c r="G172" s="26"/>
      <c r="H172" s="26"/>
      <c r="I172" s="26"/>
      <c r="J172" s="26"/>
      <c r="K172" s="26"/>
      <c r="L172" s="26"/>
      <c r="M172" s="26"/>
      <c r="N172" s="26"/>
      <c r="O172" s="26"/>
      <c r="P172" s="26"/>
      <c r="Q172" s="26"/>
      <c r="R172" s="26"/>
      <c r="S172" s="26"/>
    </row>
    <row r="173" spans="3:19" x14ac:dyDescent="0.3">
      <c r="C173" s="26"/>
      <c r="D173" s="26"/>
      <c r="E173" s="26"/>
      <c r="F173" s="26"/>
      <c r="G173" s="26"/>
      <c r="H173" s="26"/>
      <c r="I173" s="26"/>
      <c r="J173" s="26"/>
      <c r="K173" s="26"/>
      <c r="L173" s="26"/>
      <c r="M173" s="26"/>
      <c r="N173" s="26"/>
      <c r="O173" s="26"/>
      <c r="P173" s="26"/>
      <c r="Q173" s="26"/>
      <c r="R173" s="26"/>
      <c r="S173" s="26"/>
    </row>
    <row r="174" spans="3:19" x14ac:dyDescent="0.3">
      <c r="C174" s="26"/>
      <c r="D174" s="26"/>
      <c r="E174" s="26"/>
      <c r="F174" s="26"/>
      <c r="G174" s="26"/>
      <c r="H174" s="26"/>
      <c r="I174" s="26"/>
      <c r="J174" s="26"/>
      <c r="K174" s="26"/>
      <c r="L174" s="26"/>
      <c r="M174" s="26"/>
      <c r="N174" s="26"/>
      <c r="O174" s="26"/>
      <c r="P174" s="26"/>
      <c r="Q174" s="26"/>
      <c r="R174" s="26"/>
      <c r="S174" s="26"/>
    </row>
    <row r="175" spans="3:19" x14ac:dyDescent="0.3">
      <c r="C175" s="26"/>
      <c r="D175" s="26"/>
      <c r="E175" s="26"/>
      <c r="F175" s="26"/>
      <c r="G175" s="26"/>
      <c r="H175" s="26"/>
      <c r="I175" s="26"/>
      <c r="J175" s="26"/>
      <c r="K175" s="26"/>
      <c r="L175" s="26"/>
      <c r="M175" s="26"/>
      <c r="N175" s="26"/>
      <c r="O175" s="26"/>
      <c r="P175" s="26"/>
      <c r="Q175" s="26"/>
      <c r="R175" s="26"/>
      <c r="S175" s="26"/>
    </row>
    <row r="176" spans="3:19" x14ac:dyDescent="0.3">
      <c r="C176" s="26"/>
      <c r="D176" s="26"/>
      <c r="E176" s="26"/>
      <c r="F176" s="26"/>
      <c r="G176" s="26"/>
      <c r="H176" s="26"/>
      <c r="I176" s="26"/>
      <c r="J176" s="26"/>
      <c r="K176" s="26"/>
      <c r="L176" s="26"/>
      <c r="M176" s="26"/>
      <c r="N176" s="26"/>
      <c r="O176" s="26"/>
      <c r="P176" s="26"/>
      <c r="Q176" s="26"/>
      <c r="R176" s="26"/>
      <c r="S176" s="26"/>
    </row>
    <row r="177" spans="3:19" x14ac:dyDescent="0.3">
      <c r="C177" s="26"/>
      <c r="D177" s="26"/>
      <c r="E177" s="26"/>
      <c r="F177" s="26"/>
      <c r="G177" s="26"/>
      <c r="H177" s="26"/>
      <c r="I177" s="26"/>
      <c r="J177" s="26"/>
      <c r="K177" s="26"/>
      <c r="L177" s="26"/>
      <c r="M177" s="26"/>
      <c r="N177" s="26"/>
      <c r="O177" s="26"/>
      <c r="P177" s="26"/>
      <c r="Q177" s="26"/>
      <c r="R177" s="26"/>
      <c r="S177" s="26"/>
    </row>
    <row r="178" spans="3:19" x14ac:dyDescent="0.3">
      <c r="C178" s="26"/>
      <c r="D178" s="26"/>
      <c r="E178" s="26"/>
      <c r="F178" s="26"/>
      <c r="G178" s="26"/>
      <c r="H178" s="26"/>
      <c r="I178" s="26"/>
      <c r="J178" s="26"/>
      <c r="K178" s="26"/>
      <c r="L178" s="26"/>
      <c r="M178" s="26"/>
      <c r="N178" s="26"/>
      <c r="O178" s="26"/>
      <c r="P178" s="26"/>
      <c r="Q178" s="26"/>
      <c r="R178" s="26"/>
      <c r="S178" s="26"/>
    </row>
    <row r="179" spans="3:19" x14ac:dyDescent="0.3">
      <c r="C179" s="26"/>
      <c r="D179" s="26"/>
      <c r="E179" s="26"/>
      <c r="F179" s="26"/>
      <c r="G179" s="26"/>
      <c r="H179" s="26"/>
      <c r="I179" s="26"/>
      <c r="J179" s="26"/>
      <c r="K179" s="26"/>
      <c r="L179" s="26"/>
      <c r="M179" s="26"/>
      <c r="N179" s="26"/>
      <c r="O179" s="26"/>
      <c r="P179" s="26"/>
      <c r="Q179" s="26"/>
      <c r="R179" s="26"/>
      <c r="S179" s="26"/>
    </row>
    <row r="180" spans="3:19" x14ac:dyDescent="0.3">
      <c r="C180" s="26"/>
      <c r="D180" s="26"/>
      <c r="E180" s="26"/>
      <c r="F180" s="26"/>
      <c r="G180" s="26"/>
      <c r="H180" s="26"/>
      <c r="I180" s="26"/>
      <c r="J180" s="26"/>
      <c r="K180" s="26"/>
      <c r="L180" s="26"/>
      <c r="M180" s="26"/>
      <c r="N180" s="26"/>
      <c r="O180" s="26"/>
      <c r="P180" s="26"/>
      <c r="Q180" s="26"/>
      <c r="R180" s="26"/>
      <c r="S180" s="26"/>
    </row>
    <row r="181" spans="3:19" x14ac:dyDescent="0.3">
      <c r="C181" s="26"/>
      <c r="D181" s="26"/>
      <c r="E181" s="26"/>
      <c r="F181" s="26"/>
      <c r="G181" s="26"/>
      <c r="H181" s="26"/>
      <c r="I181" s="26"/>
      <c r="J181" s="26"/>
      <c r="K181" s="26"/>
      <c r="L181" s="26"/>
      <c r="M181" s="26"/>
      <c r="N181" s="26"/>
      <c r="O181" s="26"/>
      <c r="P181" s="26"/>
      <c r="Q181" s="26"/>
      <c r="R181" s="26"/>
      <c r="S181" s="26"/>
    </row>
    <row r="182" spans="3:19" x14ac:dyDescent="0.3">
      <c r="C182" s="26"/>
      <c r="D182" s="26"/>
      <c r="E182" s="26"/>
      <c r="F182" s="26"/>
      <c r="G182" s="26"/>
      <c r="H182" s="26"/>
      <c r="I182" s="26"/>
      <c r="J182" s="26"/>
      <c r="K182" s="26"/>
      <c r="L182" s="26"/>
      <c r="M182" s="26"/>
      <c r="N182" s="26"/>
      <c r="O182" s="26"/>
      <c r="P182" s="26"/>
      <c r="Q182" s="26"/>
      <c r="R182" s="26"/>
      <c r="S182" s="26"/>
    </row>
    <row r="183" spans="3:19" x14ac:dyDescent="0.3">
      <c r="C183" s="26"/>
      <c r="D183" s="26"/>
      <c r="E183" s="26"/>
      <c r="F183" s="26"/>
      <c r="G183" s="26"/>
      <c r="H183" s="26"/>
      <c r="I183" s="26"/>
      <c r="J183" s="26"/>
      <c r="K183" s="26"/>
      <c r="L183" s="26"/>
      <c r="M183" s="26"/>
      <c r="N183" s="26"/>
      <c r="O183" s="26"/>
      <c r="P183" s="26"/>
      <c r="Q183" s="26"/>
      <c r="R183" s="26"/>
      <c r="S183" s="26"/>
    </row>
    <row r="184" spans="3:19" x14ac:dyDescent="0.3">
      <c r="C184" s="26"/>
      <c r="D184" s="26"/>
      <c r="E184" s="26"/>
      <c r="F184" s="26"/>
      <c r="G184" s="26"/>
      <c r="H184" s="26"/>
      <c r="I184" s="26"/>
      <c r="J184" s="26"/>
      <c r="K184" s="26"/>
      <c r="L184" s="26"/>
      <c r="M184" s="26"/>
      <c r="N184" s="26"/>
      <c r="O184" s="26"/>
      <c r="P184" s="26"/>
      <c r="Q184" s="26"/>
      <c r="R184" s="26"/>
      <c r="S184" s="26"/>
    </row>
    <row r="185" spans="3:19" x14ac:dyDescent="0.3">
      <c r="C185" s="26"/>
      <c r="D185" s="26"/>
      <c r="E185" s="26"/>
      <c r="F185" s="26"/>
      <c r="G185" s="26"/>
      <c r="H185" s="26"/>
      <c r="I185" s="26"/>
      <c r="J185" s="26"/>
      <c r="K185" s="26"/>
      <c r="L185" s="26"/>
      <c r="M185" s="26"/>
      <c r="N185" s="26"/>
      <c r="O185" s="26"/>
      <c r="P185" s="26"/>
      <c r="Q185" s="26"/>
      <c r="R185" s="26"/>
      <c r="S185" s="26"/>
    </row>
    <row r="186" spans="3:19" x14ac:dyDescent="0.3">
      <c r="C186" s="26"/>
      <c r="D186" s="26"/>
      <c r="E186" s="26"/>
      <c r="F186" s="26"/>
      <c r="G186" s="26"/>
      <c r="H186" s="26"/>
      <c r="I186" s="26"/>
      <c r="J186" s="26"/>
      <c r="K186" s="26"/>
      <c r="L186" s="26"/>
      <c r="M186" s="26"/>
      <c r="N186" s="26"/>
      <c r="O186" s="26"/>
      <c r="P186" s="26"/>
      <c r="Q186" s="26"/>
      <c r="R186" s="26"/>
      <c r="S186" s="26"/>
    </row>
    <row r="187" spans="3:19" x14ac:dyDescent="0.3">
      <c r="C187" s="26"/>
      <c r="D187" s="26"/>
      <c r="E187" s="26"/>
      <c r="F187" s="26"/>
      <c r="G187" s="26"/>
      <c r="H187" s="26"/>
      <c r="I187" s="26"/>
      <c r="J187" s="26"/>
      <c r="K187" s="26"/>
      <c r="L187" s="26"/>
      <c r="M187" s="26"/>
      <c r="N187" s="26"/>
      <c r="O187" s="26"/>
      <c r="P187" s="26"/>
      <c r="Q187" s="26"/>
      <c r="R187" s="26"/>
      <c r="S187" s="26"/>
    </row>
    <row r="188" spans="3:19" x14ac:dyDescent="0.3">
      <c r="C188" s="26"/>
      <c r="D188" s="26"/>
      <c r="E188" s="26"/>
      <c r="F188" s="26"/>
      <c r="G188" s="26"/>
      <c r="H188" s="26"/>
      <c r="I188" s="26"/>
      <c r="J188" s="26"/>
      <c r="K188" s="26"/>
      <c r="L188" s="26"/>
      <c r="M188" s="26"/>
      <c r="N188" s="26"/>
      <c r="O188" s="26"/>
      <c r="P188" s="26"/>
      <c r="Q188" s="26"/>
      <c r="R188" s="26"/>
      <c r="S188" s="26"/>
    </row>
    <row r="189" spans="3:19" x14ac:dyDescent="0.3">
      <c r="C189" s="26"/>
      <c r="D189" s="26"/>
      <c r="E189" s="26"/>
      <c r="F189" s="26"/>
      <c r="G189" s="26"/>
      <c r="H189" s="26"/>
      <c r="I189" s="26"/>
      <c r="J189" s="26"/>
      <c r="K189" s="26"/>
      <c r="L189" s="26"/>
      <c r="M189" s="26"/>
      <c r="N189" s="26"/>
      <c r="O189" s="26"/>
      <c r="P189" s="26"/>
      <c r="Q189" s="26"/>
      <c r="R189" s="26"/>
      <c r="S189" s="26"/>
    </row>
    <row r="190" spans="3:19" x14ac:dyDescent="0.3">
      <c r="C190" s="26"/>
      <c r="D190" s="26"/>
      <c r="E190" s="26"/>
      <c r="F190" s="26"/>
      <c r="G190" s="26"/>
      <c r="H190" s="26"/>
      <c r="I190" s="26"/>
      <c r="J190" s="26"/>
      <c r="K190" s="26"/>
      <c r="L190" s="26"/>
      <c r="M190" s="26"/>
      <c r="N190" s="26"/>
      <c r="O190" s="26"/>
      <c r="P190" s="26"/>
      <c r="Q190" s="26"/>
      <c r="R190" s="26"/>
      <c r="S190" s="26"/>
    </row>
    <row r="191" spans="3:19" x14ac:dyDescent="0.3">
      <c r="C191" s="26"/>
      <c r="D191" s="26"/>
      <c r="E191" s="26"/>
      <c r="F191" s="26"/>
      <c r="G191" s="26"/>
      <c r="H191" s="26"/>
      <c r="I191" s="26"/>
      <c r="J191" s="26"/>
      <c r="K191" s="26"/>
      <c r="L191" s="26"/>
      <c r="M191" s="26"/>
      <c r="N191" s="26"/>
      <c r="O191" s="26"/>
      <c r="P191" s="26"/>
      <c r="Q191" s="26"/>
      <c r="R191" s="26"/>
      <c r="S191" s="26"/>
    </row>
    <row r="192" spans="3:19" x14ac:dyDescent="0.3">
      <c r="C192" s="26"/>
      <c r="D192" s="26"/>
      <c r="E192" s="26"/>
      <c r="F192" s="26"/>
      <c r="G192" s="26"/>
      <c r="H192" s="26"/>
      <c r="I192" s="26"/>
      <c r="J192" s="26"/>
      <c r="K192" s="26"/>
      <c r="L192" s="26"/>
      <c r="M192" s="26"/>
      <c r="N192" s="26"/>
      <c r="O192" s="26"/>
      <c r="P192" s="26"/>
      <c r="Q192" s="26"/>
      <c r="R192" s="26"/>
      <c r="S192" s="26"/>
    </row>
    <row r="193" spans="3:19" x14ac:dyDescent="0.3">
      <c r="C193" s="26"/>
      <c r="D193" s="26"/>
      <c r="E193" s="26"/>
      <c r="F193" s="26"/>
      <c r="G193" s="26"/>
      <c r="H193" s="26"/>
      <c r="I193" s="26"/>
      <c r="J193" s="26"/>
      <c r="K193" s="26"/>
      <c r="L193" s="26"/>
      <c r="M193" s="26"/>
      <c r="N193" s="26"/>
      <c r="O193" s="26"/>
      <c r="P193" s="26"/>
      <c r="Q193" s="26"/>
      <c r="R193" s="26"/>
      <c r="S193" s="26"/>
    </row>
    <row r="194" spans="3:19" x14ac:dyDescent="0.3">
      <c r="C194" s="26"/>
      <c r="D194" s="26"/>
      <c r="E194" s="26"/>
      <c r="F194" s="26"/>
      <c r="G194" s="26"/>
      <c r="H194" s="26"/>
      <c r="I194" s="26"/>
      <c r="J194" s="26"/>
      <c r="K194" s="26"/>
      <c r="L194" s="26"/>
      <c r="M194" s="26"/>
      <c r="N194" s="26"/>
      <c r="O194" s="26"/>
      <c r="P194" s="26"/>
      <c r="Q194" s="26"/>
      <c r="R194" s="26"/>
      <c r="S194" s="26"/>
    </row>
    <row r="195" spans="3:19" x14ac:dyDescent="0.3">
      <c r="C195" s="26"/>
      <c r="D195" s="26"/>
      <c r="E195" s="26"/>
      <c r="F195" s="26"/>
      <c r="G195" s="26"/>
      <c r="H195" s="26"/>
      <c r="I195" s="26"/>
      <c r="J195" s="26"/>
      <c r="K195" s="26"/>
      <c r="L195" s="26"/>
      <c r="M195" s="26"/>
      <c r="N195" s="26"/>
      <c r="O195" s="26"/>
      <c r="P195" s="26"/>
      <c r="Q195" s="26"/>
      <c r="R195" s="26"/>
      <c r="S195" s="26"/>
    </row>
    <row r="196" spans="3:19" x14ac:dyDescent="0.3">
      <c r="C196" s="26"/>
      <c r="D196" s="26"/>
      <c r="E196" s="26"/>
      <c r="F196" s="26"/>
      <c r="G196" s="26"/>
      <c r="H196" s="26"/>
      <c r="I196" s="26"/>
      <c r="J196" s="26"/>
      <c r="K196" s="26"/>
      <c r="L196" s="26"/>
      <c r="M196" s="26"/>
      <c r="N196" s="26"/>
      <c r="O196" s="26"/>
      <c r="P196" s="26"/>
      <c r="Q196" s="26"/>
      <c r="R196" s="26"/>
      <c r="S196" s="26"/>
    </row>
    <row r="197" spans="3:19" x14ac:dyDescent="0.3">
      <c r="C197" s="26"/>
      <c r="D197" s="26"/>
      <c r="E197" s="26"/>
      <c r="F197" s="26"/>
      <c r="G197" s="26"/>
      <c r="H197" s="26"/>
      <c r="I197" s="26"/>
      <c r="J197" s="26"/>
      <c r="K197" s="26"/>
      <c r="L197" s="26"/>
      <c r="M197" s="26"/>
      <c r="N197" s="26"/>
      <c r="O197" s="26"/>
      <c r="P197" s="26"/>
      <c r="Q197" s="26"/>
      <c r="R197" s="26"/>
      <c r="S197" s="26"/>
    </row>
    <row r="198" spans="3:19" x14ac:dyDescent="0.3">
      <c r="C198" s="26"/>
      <c r="D198" s="26"/>
      <c r="E198" s="26"/>
      <c r="F198" s="26"/>
      <c r="G198" s="26"/>
      <c r="H198" s="26"/>
      <c r="I198" s="26"/>
      <c r="J198" s="26"/>
      <c r="K198" s="26"/>
      <c r="L198" s="26"/>
      <c r="M198" s="26"/>
      <c r="N198" s="26"/>
      <c r="O198" s="26"/>
      <c r="P198" s="26"/>
      <c r="Q198" s="26"/>
      <c r="R198" s="26"/>
      <c r="S198" s="26"/>
    </row>
    <row r="199" spans="3:19" x14ac:dyDescent="0.3">
      <c r="C199" s="26"/>
      <c r="D199" s="26"/>
      <c r="E199" s="26"/>
      <c r="F199" s="26"/>
      <c r="G199" s="26"/>
      <c r="H199" s="26"/>
      <c r="I199" s="26"/>
      <c r="J199" s="26"/>
      <c r="K199" s="26"/>
      <c r="L199" s="26"/>
      <c r="M199" s="26"/>
      <c r="N199" s="26"/>
      <c r="O199" s="26"/>
      <c r="P199" s="26"/>
      <c r="Q199" s="26"/>
      <c r="R199" s="26"/>
      <c r="S199" s="26"/>
    </row>
    <row r="200" spans="3:19" x14ac:dyDescent="0.3">
      <c r="C200" s="26"/>
      <c r="D200" s="26"/>
      <c r="E200" s="26"/>
      <c r="F200" s="26"/>
      <c r="G200" s="26"/>
      <c r="H200" s="26"/>
      <c r="I200" s="26"/>
      <c r="J200" s="26"/>
      <c r="K200" s="26"/>
      <c r="L200" s="26"/>
      <c r="M200" s="26"/>
      <c r="N200" s="26"/>
      <c r="O200" s="26"/>
      <c r="P200" s="26"/>
      <c r="Q200" s="26"/>
      <c r="R200" s="26"/>
      <c r="S200" s="26"/>
    </row>
    <row r="201" spans="3:19" x14ac:dyDescent="0.3">
      <c r="C201" s="26"/>
      <c r="D201" s="26"/>
      <c r="E201" s="26"/>
      <c r="F201" s="26"/>
      <c r="G201" s="26"/>
      <c r="H201" s="26"/>
      <c r="I201" s="26"/>
      <c r="J201" s="26"/>
      <c r="K201" s="26"/>
      <c r="L201" s="26"/>
      <c r="M201" s="26"/>
      <c r="N201" s="26"/>
      <c r="O201" s="26"/>
      <c r="P201" s="26"/>
      <c r="Q201" s="26"/>
      <c r="R201" s="26"/>
      <c r="S201" s="26"/>
    </row>
    <row r="202" spans="3:19" x14ac:dyDescent="0.3">
      <c r="C202" s="26"/>
      <c r="D202" s="26"/>
      <c r="E202" s="26"/>
      <c r="F202" s="26"/>
      <c r="G202" s="26"/>
      <c r="H202" s="26"/>
      <c r="I202" s="26"/>
      <c r="J202" s="26"/>
      <c r="K202" s="26"/>
      <c r="L202" s="26"/>
      <c r="M202" s="26"/>
      <c r="N202" s="26"/>
      <c r="O202" s="26"/>
      <c r="P202" s="26"/>
      <c r="Q202" s="26"/>
      <c r="R202" s="26"/>
      <c r="S202" s="26"/>
    </row>
    <row r="203" spans="3:19" x14ac:dyDescent="0.3">
      <c r="C203" s="26"/>
      <c r="D203" s="26"/>
      <c r="E203" s="26"/>
      <c r="F203" s="26"/>
      <c r="G203" s="26"/>
      <c r="H203" s="26"/>
      <c r="I203" s="26"/>
      <c r="J203" s="26"/>
      <c r="K203" s="26"/>
      <c r="L203" s="26"/>
      <c r="M203" s="26"/>
      <c r="N203" s="26"/>
      <c r="O203" s="26"/>
      <c r="P203" s="26"/>
      <c r="Q203" s="26"/>
      <c r="R203" s="26"/>
      <c r="S203" s="26"/>
    </row>
    <row r="204" spans="3:19" x14ac:dyDescent="0.3">
      <c r="C204" s="26"/>
      <c r="D204" s="26"/>
      <c r="E204" s="26"/>
      <c r="F204" s="26"/>
      <c r="G204" s="26"/>
      <c r="H204" s="26"/>
      <c r="I204" s="26"/>
      <c r="J204" s="26"/>
      <c r="K204" s="26"/>
      <c r="L204" s="26"/>
      <c r="M204" s="26"/>
      <c r="N204" s="26"/>
      <c r="O204" s="26"/>
      <c r="P204" s="26"/>
      <c r="Q204" s="26"/>
      <c r="R204" s="26"/>
      <c r="S204" s="26"/>
    </row>
    <row r="205" spans="3:19" x14ac:dyDescent="0.3">
      <c r="C205" s="26"/>
      <c r="D205" s="26"/>
      <c r="E205" s="26"/>
      <c r="F205" s="26"/>
      <c r="G205" s="26"/>
      <c r="H205" s="26"/>
      <c r="I205" s="26"/>
      <c r="J205" s="26"/>
      <c r="K205" s="26"/>
      <c r="L205" s="26"/>
      <c r="M205" s="26"/>
      <c r="N205" s="26"/>
      <c r="O205" s="26"/>
      <c r="P205" s="26"/>
      <c r="Q205" s="26"/>
      <c r="R205" s="26"/>
      <c r="S205" s="26"/>
    </row>
    <row r="206" spans="3:19" x14ac:dyDescent="0.3">
      <c r="C206" s="26"/>
      <c r="D206" s="26"/>
      <c r="E206" s="26"/>
      <c r="F206" s="26"/>
      <c r="G206" s="26"/>
      <c r="H206" s="26"/>
      <c r="I206" s="26"/>
      <c r="J206" s="26"/>
      <c r="K206" s="26"/>
      <c r="L206" s="26"/>
      <c r="M206" s="26"/>
      <c r="N206" s="26"/>
      <c r="O206" s="26"/>
      <c r="P206" s="26"/>
      <c r="Q206" s="26"/>
      <c r="R206" s="26"/>
      <c r="S206" s="26"/>
    </row>
    <row r="207" spans="3:19" x14ac:dyDescent="0.3">
      <c r="C207" s="26"/>
      <c r="D207" s="26"/>
      <c r="E207" s="26"/>
      <c r="F207" s="26"/>
      <c r="G207" s="26"/>
      <c r="H207" s="26"/>
      <c r="I207" s="26"/>
      <c r="J207" s="26"/>
      <c r="K207" s="26"/>
      <c r="L207" s="26"/>
      <c r="M207" s="26"/>
      <c r="N207" s="26"/>
      <c r="O207" s="26"/>
      <c r="P207" s="26"/>
      <c r="Q207" s="26"/>
      <c r="R207" s="26"/>
      <c r="S207" s="26"/>
    </row>
    <row r="208" spans="3:19" x14ac:dyDescent="0.3">
      <c r="C208" s="26"/>
      <c r="D208" s="26"/>
      <c r="E208" s="26"/>
      <c r="F208" s="26"/>
      <c r="G208" s="26"/>
      <c r="H208" s="26"/>
      <c r="I208" s="26"/>
      <c r="J208" s="26"/>
      <c r="K208" s="26"/>
      <c r="L208" s="26"/>
      <c r="M208" s="26"/>
      <c r="N208" s="26"/>
      <c r="O208" s="26"/>
      <c r="P208" s="26"/>
      <c r="Q208" s="26"/>
      <c r="R208" s="26"/>
      <c r="S208" s="26"/>
    </row>
    <row r="209" spans="3:19" x14ac:dyDescent="0.3">
      <c r="C209" s="26"/>
      <c r="D209" s="26"/>
      <c r="E209" s="26"/>
      <c r="F209" s="26"/>
      <c r="G209" s="26"/>
      <c r="H209" s="26"/>
      <c r="I209" s="26"/>
      <c r="J209" s="26"/>
      <c r="K209" s="26"/>
      <c r="L209" s="26"/>
      <c r="M209" s="26"/>
      <c r="N209" s="26"/>
      <c r="O209" s="26"/>
      <c r="P209" s="26"/>
      <c r="Q209" s="26"/>
      <c r="R209" s="26"/>
      <c r="S209" s="26"/>
    </row>
    <row r="210" spans="3:19" x14ac:dyDescent="0.3">
      <c r="C210" s="26"/>
      <c r="D210" s="26"/>
      <c r="E210" s="26"/>
      <c r="F210" s="26"/>
      <c r="G210" s="26"/>
      <c r="H210" s="26"/>
      <c r="I210" s="26"/>
      <c r="J210" s="26"/>
      <c r="K210" s="26"/>
      <c r="L210" s="26"/>
      <c r="M210" s="26"/>
      <c r="N210" s="26"/>
      <c r="O210" s="26"/>
      <c r="P210" s="26"/>
      <c r="Q210" s="26"/>
      <c r="R210" s="26"/>
      <c r="S210" s="26"/>
    </row>
    <row r="211" spans="3:19" x14ac:dyDescent="0.3">
      <c r="C211" s="26"/>
      <c r="D211" s="26"/>
      <c r="E211" s="26"/>
      <c r="F211" s="26"/>
      <c r="G211" s="26"/>
      <c r="H211" s="26"/>
      <c r="I211" s="26"/>
      <c r="J211" s="26"/>
      <c r="K211" s="26"/>
      <c r="L211" s="26"/>
      <c r="M211" s="26"/>
      <c r="N211" s="26"/>
      <c r="O211" s="26"/>
      <c r="P211" s="26"/>
      <c r="Q211" s="26"/>
      <c r="R211" s="26"/>
      <c r="S211" s="26"/>
    </row>
    <row r="212" spans="3:19" x14ac:dyDescent="0.3">
      <c r="C212" s="26"/>
      <c r="D212" s="26"/>
      <c r="E212" s="26"/>
      <c r="F212" s="26"/>
      <c r="G212" s="26"/>
      <c r="H212" s="26"/>
      <c r="I212" s="26"/>
      <c r="J212" s="26"/>
      <c r="K212" s="26"/>
      <c r="L212" s="26"/>
      <c r="M212" s="26"/>
      <c r="N212" s="26"/>
      <c r="O212" s="26"/>
      <c r="P212" s="26"/>
      <c r="Q212" s="26"/>
      <c r="R212" s="26"/>
      <c r="S212" s="26"/>
    </row>
    <row r="213" spans="3:19" x14ac:dyDescent="0.3">
      <c r="C213" s="26"/>
      <c r="D213" s="26"/>
      <c r="E213" s="26"/>
      <c r="F213" s="26"/>
      <c r="G213" s="26"/>
      <c r="H213" s="26"/>
      <c r="I213" s="26"/>
      <c r="J213" s="26"/>
      <c r="K213" s="26"/>
      <c r="L213" s="26"/>
      <c r="M213" s="26"/>
      <c r="N213" s="26"/>
      <c r="O213" s="26"/>
      <c r="P213" s="26"/>
      <c r="Q213" s="26"/>
      <c r="R213" s="26"/>
      <c r="S213" s="26"/>
    </row>
    <row r="214" spans="3:19" x14ac:dyDescent="0.3">
      <c r="C214" s="26"/>
      <c r="D214" s="26"/>
      <c r="E214" s="26"/>
      <c r="F214" s="26"/>
      <c r="G214" s="26"/>
      <c r="H214" s="26"/>
      <c r="I214" s="26"/>
      <c r="J214" s="26"/>
      <c r="K214" s="26"/>
      <c r="L214" s="26"/>
      <c r="M214" s="26"/>
      <c r="N214" s="26"/>
      <c r="O214" s="26"/>
      <c r="P214" s="26"/>
      <c r="Q214" s="26"/>
      <c r="R214" s="26"/>
      <c r="S214" s="26"/>
    </row>
    <row r="215" spans="3:19" x14ac:dyDescent="0.3">
      <c r="C215" s="26"/>
      <c r="D215" s="26"/>
      <c r="E215" s="26"/>
      <c r="F215" s="26"/>
      <c r="G215" s="26"/>
      <c r="H215" s="26"/>
      <c r="I215" s="26"/>
      <c r="J215" s="26"/>
      <c r="K215" s="26"/>
      <c r="L215" s="26"/>
      <c r="M215" s="26"/>
      <c r="N215" s="26"/>
      <c r="O215" s="26"/>
      <c r="P215" s="26"/>
      <c r="Q215" s="26"/>
      <c r="R215" s="26"/>
      <c r="S215" s="26"/>
    </row>
    <row r="216" spans="3:19" x14ac:dyDescent="0.3">
      <c r="C216" s="26"/>
      <c r="D216" s="26"/>
      <c r="E216" s="26"/>
      <c r="F216" s="26"/>
      <c r="G216" s="26"/>
      <c r="H216" s="26"/>
      <c r="I216" s="26"/>
      <c r="J216" s="26"/>
      <c r="K216" s="26"/>
      <c r="L216" s="26"/>
      <c r="M216" s="26"/>
      <c r="N216" s="26"/>
      <c r="O216" s="26"/>
      <c r="P216" s="26"/>
      <c r="Q216" s="26"/>
      <c r="R216" s="26"/>
      <c r="S216" s="26"/>
    </row>
    <row r="217" spans="3:19" x14ac:dyDescent="0.3">
      <c r="C217" s="26"/>
      <c r="D217" s="26"/>
      <c r="E217" s="26"/>
      <c r="F217" s="26"/>
      <c r="G217" s="26"/>
      <c r="H217" s="26"/>
      <c r="I217" s="26"/>
      <c r="J217" s="26"/>
      <c r="K217" s="26"/>
      <c r="L217" s="26"/>
      <c r="M217" s="26"/>
      <c r="N217" s="26"/>
      <c r="O217" s="26"/>
      <c r="P217" s="26"/>
      <c r="Q217" s="26"/>
      <c r="R217" s="26"/>
      <c r="S217" s="26"/>
    </row>
    <row r="218" spans="3:19" x14ac:dyDescent="0.3">
      <c r="C218" s="26"/>
      <c r="D218" s="26"/>
      <c r="E218" s="26"/>
      <c r="F218" s="26"/>
      <c r="G218" s="26"/>
      <c r="H218" s="26"/>
      <c r="I218" s="26"/>
      <c r="J218" s="26"/>
      <c r="K218" s="26"/>
      <c r="L218" s="26"/>
      <c r="M218" s="26"/>
      <c r="N218" s="26"/>
      <c r="O218" s="26"/>
      <c r="P218" s="26"/>
      <c r="Q218" s="26"/>
      <c r="R218" s="26"/>
      <c r="S218" s="26"/>
    </row>
    <row r="219" spans="3:19" x14ac:dyDescent="0.3">
      <c r="C219" s="26"/>
      <c r="D219" s="26"/>
      <c r="E219" s="26"/>
      <c r="F219" s="26"/>
      <c r="G219" s="26"/>
      <c r="H219" s="26"/>
      <c r="I219" s="26"/>
      <c r="J219" s="26"/>
      <c r="K219" s="26"/>
      <c r="L219" s="26"/>
      <c r="M219" s="26"/>
      <c r="N219" s="26"/>
      <c r="O219" s="26"/>
      <c r="P219" s="26"/>
      <c r="Q219" s="26"/>
      <c r="R219" s="26"/>
      <c r="S219" s="26"/>
    </row>
    <row r="220" spans="3:19" x14ac:dyDescent="0.3">
      <c r="C220" s="26"/>
      <c r="D220" s="26"/>
      <c r="E220" s="26"/>
      <c r="F220" s="26"/>
      <c r="G220" s="26"/>
      <c r="H220" s="26"/>
      <c r="I220" s="26"/>
      <c r="J220" s="26"/>
      <c r="K220" s="26"/>
      <c r="L220" s="26"/>
      <c r="M220" s="26"/>
      <c r="N220" s="26"/>
      <c r="O220" s="26"/>
      <c r="P220" s="26"/>
      <c r="Q220" s="26"/>
      <c r="R220" s="26"/>
      <c r="S220" s="26"/>
    </row>
    <row r="221" spans="3:19" x14ac:dyDescent="0.3">
      <c r="C221" s="26"/>
      <c r="D221" s="26"/>
      <c r="E221" s="26"/>
      <c r="F221" s="26"/>
      <c r="G221" s="26"/>
      <c r="H221" s="26"/>
      <c r="I221" s="26"/>
      <c r="J221" s="26"/>
      <c r="K221" s="26"/>
      <c r="L221" s="26"/>
      <c r="M221" s="26"/>
      <c r="N221" s="26"/>
      <c r="O221" s="26"/>
      <c r="P221" s="26"/>
      <c r="Q221" s="26"/>
      <c r="R221" s="26"/>
      <c r="S221" s="26"/>
    </row>
    <row r="222" spans="3:19" x14ac:dyDescent="0.3">
      <c r="C222" s="26"/>
      <c r="D222" s="26"/>
      <c r="E222" s="26"/>
      <c r="F222" s="26"/>
      <c r="G222" s="26"/>
      <c r="H222" s="26"/>
      <c r="I222" s="26"/>
      <c r="J222" s="26"/>
      <c r="K222" s="26"/>
      <c r="L222" s="26"/>
      <c r="M222" s="26"/>
      <c r="N222" s="26"/>
      <c r="O222" s="26"/>
      <c r="P222" s="26"/>
      <c r="Q222" s="26"/>
      <c r="R222" s="26"/>
      <c r="S222" s="26"/>
    </row>
    <row r="223" spans="3:19" x14ac:dyDescent="0.3">
      <c r="C223" s="26"/>
      <c r="D223" s="26"/>
      <c r="E223" s="26"/>
      <c r="F223" s="26"/>
      <c r="G223" s="26"/>
      <c r="H223" s="26"/>
      <c r="I223" s="26"/>
      <c r="J223" s="26"/>
      <c r="K223" s="26"/>
      <c r="L223" s="26"/>
      <c r="M223" s="26"/>
      <c r="N223" s="26"/>
      <c r="O223" s="26"/>
      <c r="P223" s="26"/>
      <c r="Q223" s="26"/>
      <c r="R223" s="26"/>
      <c r="S223" s="26"/>
    </row>
    <row r="224" spans="3:19" x14ac:dyDescent="0.3">
      <c r="C224" s="26"/>
      <c r="D224" s="26"/>
      <c r="E224" s="26"/>
      <c r="F224" s="26"/>
      <c r="G224" s="26"/>
      <c r="H224" s="26"/>
      <c r="I224" s="26"/>
      <c r="J224" s="26"/>
      <c r="K224" s="26"/>
      <c r="L224" s="26"/>
      <c r="M224" s="26"/>
      <c r="N224" s="26"/>
      <c r="O224" s="26"/>
      <c r="P224" s="26"/>
      <c r="Q224" s="26"/>
      <c r="R224" s="26"/>
      <c r="S224" s="26"/>
    </row>
    <row r="225" spans="3:19" x14ac:dyDescent="0.3">
      <c r="C225" s="26"/>
      <c r="D225" s="26"/>
      <c r="E225" s="26"/>
      <c r="F225" s="26"/>
      <c r="G225" s="26"/>
      <c r="H225" s="26"/>
      <c r="I225" s="26"/>
      <c r="J225" s="26"/>
      <c r="K225" s="26"/>
      <c r="L225" s="26"/>
      <c r="M225" s="26"/>
      <c r="N225" s="26"/>
      <c r="O225" s="26"/>
      <c r="P225" s="26"/>
      <c r="Q225" s="26"/>
      <c r="R225" s="26"/>
      <c r="S225" s="26"/>
    </row>
    <row r="226" spans="3:19" x14ac:dyDescent="0.3">
      <c r="C226" s="26"/>
      <c r="D226" s="26"/>
      <c r="E226" s="26"/>
      <c r="F226" s="26"/>
      <c r="G226" s="26"/>
      <c r="H226" s="26"/>
      <c r="I226" s="26"/>
      <c r="J226" s="26"/>
      <c r="K226" s="26"/>
      <c r="L226" s="26"/>
      <c r="M226" s="26"/>
      <c r="N226" s="26"/>
      <c r="O226" s="26"/>
      <c r="P226" s="26"/>
      <c r="Q226" s="26"/>
      <c r="R226" s="26"/>
      <c r="S226" s="26"/>
    </row>
    <row r="227" spans="3:19" x14ac:dyDescent="0.3">
      <c r="C227" s="26"/>
      <c r="D227" s="26"/>
      <c r="E227" s="26"/>
      <c r="F227" s="26"/>
      <c r="G227" s="26"/>
      <c r="H227" s="26"/>
      <c r="I227" s="26"/>
      <c r="J227" s="26"/>
      <c r="K227" s="26"/>
      <c r="L227" s="26"/>
      <c r="M227" s="26"/>
      <c r="N227" s="26"/>
      <c r="O227" s="26"/>
      <c r="P227" s="26"/>
      <c r="Q227" s="26"/>
      <c r="R227" s="26"/>
      <c r="S227" s="26"/>
    </row>
    <row r="228" spans="3:19" x14ac:dyDescent="0.3">
      <c r="C228" s="26"/>
      <c r="D228" s="26"/>
      <c r="E228" s="26"/>
      <c r="F228" s="26"/>
      <c r="G228" s="26"/>
      <c r="H228" s="26"/>
      <c r="I228" s="26"/>
      <c r="J228" s="26"/>
      <c r="K228" s="26"/>
      <c r="L228" s="26"/>
      <c r="M228" s="26"/>
      <c r="N228" s="26"/>
      <c r="O228" s="26"/>
      <c r="P228" s="26"/>
      <c r="Q228" s="26"/>
      <c r="R228" s="26"/>
      <c r="S228" s="26"/>
    </row>
    <row r="229" spans="3:19" x14ac:dyDescent="0.3">
      <c r="C229" s="26"/>
      <c r="D229" s="26"/>
      <c r="E229" s="26"/>
      <c r="F229" s="26"/>
      <c r="G229" s="26"/>
      <c r="H229" s="26"/>
      <c r="I229" s="26"/>
      <c r="J229" s="26"/>
      <c r="K229" s="26"/>
      <c r="L229" s="26"/>
      <c r="M229" s="26"/>
      <c r="N229" s="26"/>
      <c r="O229" s="26"/>
      <c r="P229" s="26"/>
      <c r="Q229" s="26"/>
      <c r="R229" s="26"/>
      <c r="S229" s="26"/>
    </row>
    <row r="230" spans="3:19" x14ac:dyDescent="0.3">
      <c r="C230" s="26"/>
      <c r="D230" s="26"/>
      <c r="E230" s="26"/>
      <c r="F230" s="26"/>
      <c r="G230" s="26"/>
      <c r="H230" s="26"/>
      <c r="I230" s="26"/>
      <c r="J230" s="26"/>
      <c r="K230" s="26"/>
      <c r="L230" s="26"/>
      <c r="M230" s="26"/>
      <c r="N230" s="26"/>
      <c r="O230" s="26"/>
      <c r="P230" s="26"/>
      <c r="Q230" s="26"/>
      <c r="R230" s="26"/>
      <c r="S230" s="26"/>
    </row>
    <row r="231" spans="3:19" x14ac:dyDescent="0.3">
      <c r="C231" s="26"/>
      <c r="D231" s="26"/>
      <c r="E231" s="26"/>
      <c r="F231" s="26"/>
      <c r="G231" s="26"/>
      <c r="H231" s="26"/>
      <c r="I231" s="26"/>
      <c r="J231" s="26"/>
      <c r="K231" s="26"/>
      <c r="L231" s="26"/>
      <c r="M231" s="26"/>
      <c r="N231" s="26"/>
      <c r="O231" s="26"/>
      <c r="P231" s="26"/>
      <c r="Q231" s="26"/>
      <c r="R231" s="26"/>
      <c r="S231" s="26"/>
    </row>
    <row r="232" spans="3:19" x14ac:dyDescent="0.3">
      <c r="C232" s="26"/>
      <c r="D232" s="26"/>
      <c r="E232" s="26"/>
      <c r="F232" s="26"/>
      <c r="G232" s="26"/>
      <c r="H232" s="26"/>
      <c r="I232" s="26"/>
      <c r="J232" s="26"/>
      <c r="K232" s="26"/>
      <c r="L232" s="26"/>
      <c r="M232" s="26"/>
      <c r="N232" s="26"/>
      <c r="O232" s="26"/>
      <c r="P232" s="26"/>
      <c r="Q232" s="26"/>
      <c r="R232" s="26"/>
      <c r="S232" s="26"/>
    </row>
    <row r="233" spans="3:19" x14ac:dyDescent="0.3">
      <c r="C233" s="26"/>
      <c r="D233" s="26"/>
      <c r="E233" s="26"/>
      <c r="F233" s="26"/>
      <c r="G233" s="26"/>
      <c r="H233" s="26"/>
      <c r="I233" s="26"/>
      <c r="J233" s="26"/>
      <c r="K233" s="26"/>
      <c r="L233" s="26"/>
      <c r="M233" s="26"/>
      <c r="N233" s="26"/>
      <c r="O233" s="26"/>
      <c r="P233" s="26"/>
      <c r="Q233" s="26"/>
      <c r="R233" s="26"/>
      <c r="S233" s="26"/>
    </row>
    <row r="234" spans="3:19" x14ac:dyDescent="0.3">
      <c r="C234" s="26"/>
      <c r="D234" s="26"/>
      <c r="E234" s="26"/>
      <c r="F234" s="26"/>
      <c r="G234" s="26"/>
      <c r="H234" s="26"/>
      <c r="I234" s="26"/>
      <c r="J234" s="26"/>
      <c r="K234" s="26"/>
      <c r="L234" s="26"/>
      <c r="M234" s="26"/>
      <c r="N234" s="26"/>
      <c r="O234" s="26"/>
      <c r="P234" s="26"/>
      <c r="Q234" s="26"/>
      <c r="R234" s="26"/>
      <c r="S234" s="26"/>
    </row>
    <row r="235" spans="3:19" x14ac:dyDescent="0.3">
      <c r="C235" s="26"/>
      <c r="D235" s="26"/>
      <c r="E235" s="26"/>
      <c r="F235" s="26"/>
      <c r="G235" s="26"/>
      <c r="H235" s="26"/>
      <c r="I235" s="26"/>
      <c r="J235" s="26"/>
      <c r="K235" s="26"/>
      <c r="L235" s="26"/>
      <c r="M235" s="26"/>
      <c r="N235" s="26"/>
      <c r="O235" s="26"/>
      <c r="P235" s="26"/>
      <c r="Q235" s="26"/>
      <c r="R235" s="26"/>
      <c r="S235" s="26"/>
    </row>
    <row r="236" spans="3:19" x14ac:dyDescent="0.3">
      <c r="C236" s="26"/>
      <c r="D236" s="26"/>
      <c r="E236" s="26"/>
      <c r="F236" s="26"/>
      <c r="G236" s="26"/>
      <c r="H236" s="26"/>
      <c r="I236" s="26"/>
      <c r="J236" s="26"/>
      <c r="K236" s="26"/>
      <c r="L236" s="26"/>
      <c r="M236" s="26"/>
      <c r="N236" s="26"/>
      <c r="O236" s="26"/>
      <c r="P236" s="26"/>
      <c r="Q236" s="26"/>
      <c r="R236" s="26"/>
      <c r="S236" s="26"/>
    </row>
    <row r="237" spans="3:19" x14ac:dyDescent="0.3">
      <c r="C237" s="26"/>
      <c r="D237" s="26"/>
      <c r="E237" s="26"/>
      <c r="F237" s="26"/>
      <c r="G237" s="26"/>
      <c r="H237" s="26"/>
      <c r="I237" s="26"/>
      <c r="J237" s="26"/>
      <c r="K237" s="26"/>
      <c r="L237" s="26"/>
      <c r="M237" s="26"/>
      <c r="N237" s="26"/>
      <c r="O237" s="26"/>
      <c r="P237" s="26"/>
      <c r="Q237" s="26"/>
      <c r="R237" s="26"/>
      <c r="S237" s="26"/>
    </row>
    <row r="238" spans="3:19" x14ac:dyDescent="0.3">
      <c r="C238" s="26"/>
      <c r="D238" s="26"/>
      <c r="E238" s="26"/>
      <c r="F238" s="26"/>
      <c r="G238" s="26"/>
      <c r="H238" s="26"/>
      <c r="I238" s="26"/>
      <c r="J238" s="26"/>
      <c r="K238" s="26"/>
      <c r="L238" s="26"/>
      <c r="M238" s="26"/>
      <c r="N238" s="26"/>
      <c r="O238" s="26"/>
      <c r="P238" s="26"/>
      <c r="Q238" s="26"/>
      <c r="R238" s="26"/>
      <c r="S238" s="26"/>
    </row>
    <row r="239" spans="3:19" x14ac:dyDescent="0.3">
      <c r="C239" s="26"/>
      <c r="D239" s="26"/>
      <c r="E239" s="26"/>
      <c r="F239" s="26"/>
      <c r="G239" s="26"/>
      <c r="H239" s="26"/>
      <c r="I239" s="26"/>
      <c r="J239" s="26"/>
      <c r="K239" s="26"/>
      <c r="L239" s="26"/>
      <c r="M239" s="26"/>
      <c r="N239" s="26"/>
      <c r="O239" s="26"/>
      <c r="P239" s="26"/>
      <c r="Q239" s="26"/>
      <c r="R239" s="26"/>
      <c r="S239" s="26"/>
    </row>
    <row r="240" spans="3:19" x14ac:dyDescent="0.3">
      <c r="C240" s="26"/>
      <c r="D240" s="26"/>
      <c r="E240" s="26"/>
      <c r="F240" s="26"/>
      <c r="G240" s="26"/>
      <c r="H240" s="26"/>
      <c r="I240" s="26"/>
      <c r="J240" s="26"/>
      <c r="K240" s="26"/>
      <c r="L240" s="26"/>
      <c r="M240" s="26"/>
      <c r="N240" s="26"/>
      <c r="O240" s="26"/>
      <c r="P240" s="26"/>
      <c r="Q240" s="26"/>
      <c r="R240" s="26"/>
      <c r="S240" s="26"/>
    </row>
    <row r="241" spans="3:19" x14ac:dyDescent="0.3">
      <c r="C241" s="26"/>
      <c r="D241" s="26"/>
      <c r="E241" s="26"/>
      <c r="F241" s="26"/>
      <c r="G241" s="26"/>
      <c r="H241" s="26"/>
      <c r="I241" s="26"/>
      <c r="J241" s="26"/>
      <c r="K241" s="26"/>
      <c r="L241" s="26"/>
      <c r="M241" s="26"/>
      <c r="N241" s="26"/>
      <c r="O241" s="26"/>
      <c r="P241" s="26"/>
      <c r="Q241" s="26"/>
      <c r="R241" s="26"/>
      <c r="S241" s="26"/>
    </row>
    <row r="242" spans="3:19" x14ac:dyDescent="0.3">
      <c r="C242" s="26"/>
      <c r="D242" s="26"/>
      <c r="E242" s="26"/>
      <c r="F242" s="26"/>
      <c r="G242" s="26"/>
      <c r="H242" s="26"/>
      <c r="I242" s="26"/>
      <c r="J242" s="26"/>
      <c r="K242" s="26"/>
      <c r="L242" s="26"/>
      <c r="M242" s="26"/>
      <c r="N242" s="26"/>
      <c r="O242" s="26"/>
      <c r="P242" s="26"/>
      <c r="Q242" s="26"/>
      <c r="R242" s="26"/>
      <c r="S242" s="26"/>
    </row>
    <row r="243" spans="3:19" x14ac:dyDescent="0.3">
      <c r="C243" s="26"/>
      <c r="D243" s="26"/>
      <c r="E243" s="26"/>
      <c r="F243" s="26"/>
      <c r="G243" s="26"/>
      <c r="H243" s="26"/>
      <c r="I243" s="26"/>
      <c r="J243" s="26"/>
      <c r="K243" s="26"/>
      <c r="L243" s="26"/>
      <c r="M243" s="26"/>
      <c r="N243" s="26"/>
      <c r="O243" s="26"/>
      <c r="P243" s="26"/>
      <c r="Q243" s="26"/>
      <c r="R243" s="26"/>
      <c r="S243" s="26"/>
    </row>
    <row r="244" spans="3:19" x14ac:dyDescent="0.3">
      <c r="C244" s="26"/>
      <c r="D244" s="26"/>
      <c r="E244" s="26"/>
      <c r="F244" s="26"/>
      <c r="G244" s="26"/>
      <c r="H244" s="26"/>
      <c r="I244" s="26"/>
      <c r="J244" s="26"/>
      <c r="K244" s="26"/>
      <c r="L244" s="26"/>
      <c r="M244" s="26"/>
      <c r="N244" s="26"/>
      <c r="O244" s="26"/>
      <c r="P244" s="26"/>
      <c r="Q244" s="26"/>
      <c r="R244" s="26"/>
      <c r="S244" s="26"/>
    </row>
    <row r="245" spans="3:19" x14ac:dyDescent="0.3">
      <c r="C245" s="26"/>
      <c r="D245" s="26"/>
      <c r="E245" s="26"/>
      <c r="F245" s="26"/>
      <c r="G245" s="26"/>
      <c r="H245" s="26"/>
      <c r="I245" s="26"/>
      <c r="J245" s="26"/>
      <c r="K245" s="26"/>
      <c r="L245" s="26"/>
      <c r="M245" s="26"/>
      <c r="N245" s="26"/>
      <c r="O245" s="26"/>
      <c r="P245" s="26"/>
      <c r="Q245" s="26"/>
      <c r="R245" s="26"/>
      <c r="S245" s="26"/>
    </row>
    <row r="246" spans="3:19" x14ac:dyDescent="0.3">
      <c r="C246" s="26"/>
      <c r="D246" s="26"/>
      <c r="E246" s="26"/>
      <c r="F246" s="26"/>
      <c r="G246" s="26"/>
      <c r="H246" s="26"/>
      <c r="I246" s="26"/>
      <c r="J246" s="26"/>
      <c r="K246" s="26"/>
      <c r="L246" s="26"/>
      <c r="M246" s="26"/>
      <c r="N246" s="26"/>
      <c r="O246" s="26"/>
      <c r="P246" s="26"/>
      <c r="Q246" s="26"/>
      <c r="R246" s="26"/>
      <c r="S246" s="26"/>
    </row>
    <row r="247" spans="3:19" x14ac:dyDescent="0.3">
      <c r="C247" s="26"/>
      <c r="D247" s="26"/>
      <c r="E247" s="26"/>
      <c r="F247" s="26"/>
      <c r="G247" s="26"/>
      <c r="H247" s="26"/>
      <c r="I247" s="26"/>
      <c r="J247" s="26"/>
      <c r="K247" s="26"/>
      <c r="L247" s="26"/>
      <c r="M247" s="26"/>
      <c r="N247" s="26"/>
      <c r="O247" s="26"/>
      <c r="P247" s="26"/>
      <c r="Q247" s="26"/>
      <c r="R247" s="26"/>
      <c r="S247" s="26"/>
    </row>
    <row r="248" spans="3:19" x14ac:dyDescent="0.3">
      <c r="C248" s="26"/>
      <c r="D248" s="26"/>
      <c r="E248" s="26"/>
      <c r="F248" s="26"/>
      <c r="G248" s="26"/>
      <c r="H248" s="26"/>
      <c r="I248" s="26"/>
      <c r="J248" s="26"/>
      <c r="K248" s="26"/>
      <c r="L248" s="26"/>
      <c r="M248" s="26"/>
      <c r="N248" s="26"/>
      <c r="O248" s="26"/>
      <c r="P248" s="26"/>
      <c r="Q248" s="26"/>
      <c r="R248" s="26"/>
      <c r="S248" s="26"/>
    </row>
    <row r="249" spans="3:19" x14ac:dyDescent="0.3">
      <c r="C249" s="26"/>
      <c r="D249" s="26"/>
      <c r="E249" s="26"/>
      <c r="F249" s="26"/>
      <c r="G249" s="26"/>
      <c r="H249" s="26"/>
      <c r="I249" s="26"/>
      <c r="J249" s="26"/>
      <c r="K249" s="26"/>
      <c r="L249" s="26"/>
      <c r="M249" s="26"/>
      <c r="N249" s="26"/>
      <c r="O249" s="26"/>
      <c r="P249" s="26"/>
      <c r="Q249" s="26"/>
      <c r="R249" s="26"/>
      <c r="S249" s="26"/>
    </row>
    <row r="250" spans="3:19" x14ac:dyDescent="0.3">
      <c r="C250" s="26"/>
      <c r="D250" s="26"/>
      <c r="E250" s="26"/>
      <c r="F250" s="26"/>
      <c r="G250" s="26"/>
      <c r="H250" s="26"/>
      <c r="I250" s="26"/>
      <c r="J250" s="26"/>
      <c r="K250" s="26"/>
      <c r="L250" s="26"/>
      <c r="M250" s="26"/>
      <c r="N250" s="26"/>
      <c r="O250" s="26"/>
      <c r="P250" s="26"/>
      <c r="Q250" s="26"/>
      <c r="R250" s="26"/>
      <c r="S250" s="26"/>
    </row>
    <row r="251" spans="3:19" x14ac:dyDescent="0.3">
      <c r="C251" s="26"/>
      <c r="D251" s="26"/>
      <c r="E251" s="26"/>
      <c r="F251" s="26"/>
      <c r="G251" s="26"/>
      <c r="H251" s="26"/>
      <c r="I251" s="26"/>
      <c r="J251" s="26"/>
      <c r="K251" s="26"/>
      <c r="L251" s="26"/>
      <c r="M251" s="26"/>
      <c r="N251" s="26"/>
      <c r="O251" s="26"/>
      <c r="P251" s="26"/>
      <c r="Q251" s="26"/>
      <c r="R251" s="26"/>
      <c r="S251" s="26"/>
    </row>
    <row r="252" spans="3:19" x14ac:dyDescent="0.3">
      <c r="C252" s="26"/>
      <c r="D252" s="26"/>
      <c r="E252" s="26"/>
      <c r="F252" s="26"/>
      <c r="G252" s="26"/>
      <c r="H252" s="26"/>
      <c r="I252" s="26"/>
      <c r="J252" s="26"/>
      <c r="K252" s="26"/>
      <c r="L252" s="26"/>
      <c r="M252" s="26"/>
      <c r="N252" s="26"/>
      <c r="O252" s="26"/>
      <c r="P252" s="26"/>
      <c r="Q252" s="26"/>
      <c r="R252" s="26"/>
      <c r="S252" s="26"/>
    </row>
    <row r="253" spans="3:19" x14ac:dyDescent="0.3">
      <c r="C253" s="26"/>
      <c r="D253" s="26"/>
      <c r="E253" s="26"/>
      <c r="F253" s="26"/>
      <c r="G253" s="26"/>
      <c r="H253" s="26"/>
      <c r="I253" s="26"/>
      <c r="J253" s="26"/>
      <c r="K253" s="26"/>
      <c r="L253" s="26"/>
      <c r="M253" s="26"/>
      <c r="N253" s="26"/>
      <c r="O253" s="26"/>
      <c r="P253" s="26"/>
      <c r="Q253" s="26"/>
      <c r="R253" s="26"/>
      <c r="S253" s="26"/>
    </row>
    <row r="254" spans="3:19" x14ac:dyDescent="0.3">
      <c r="C254" s="26"/>
      <c r="D254" s="26"/>
      <c r="E254" s="26"/>
      <c r="F254" s="26"/>
      <c r="G254" s="26"/>
      <c r="H254" s="26"/>
      <c r="I254" s="26"/>
      <c r="J254" s="26"/>
      <c r="K254" s="26"/>
      <c r="L254" s="26"/>
      <c r="M254" s="26"/>
      <c r="N254" s="26"/>
      <c r="O254" s="26"/>
      <c r="P254" s="26"/>
      <c r="Q254" s="26"/>
      <c r="R254" s="26"/>
      <c r="S254" s="26"/>
    </row>
    <row r="255" spans="3:19" x14ac:dyDescent="0.3">
      <c r="C255" s="26"/>
      <c r="D255" s="26"/>
      <c r="E255" s="26"/>
      <c r="F255" s="26"/>
      <c r="G255" s="26"/>
      <c r="H255" s="26"/>
      <c r="I255" s="26"/>
      <c r="J255" s="26"/>
      <c r="K255" s="26"/>
      <c r="L255" s="26"/>
      <c r="M255" s="26"/>
      <c r="N255" s="26"/>
      <c r="O255" s="26"/>
      <c r="P255" s="26"/>
      <c r="Q255" s="26"/>
      <c r="R255" s="26"/>
      <c r="S255" s="26"/>
    </row>
    <row r="256" spans="3:19" x14ac:dyDescent="0.3">
      <c r="C256" s="26"/>
      <c r="D256" s="26"/>
      <c r="E256" s="26"/>
      <c r="F256" s="26"/>
      <c r="G256" s="26"/>
      <c r="H256" s="26"/>
      <c r="I256" s="26"/>
      <c r="J256" s="26"/>
      <c r="K256" s="26"/>
      <c r="L256" s="26"/>
      <c r="M256" s="26"/>
      <c r="N256" s="26"/>
      <c r="O256" s="26"/>
      <c r="P256" s="26"/>
      <c r="Q256" s="26"/>
      <c r="R256" s="26"/>
      <c r="S256" s="26"/>
    </row>
    <row r="257" spans="3:19" x14ac:dyDescent="0.3">
      <c r="C257" s="26"/>
      <c r="D257" s="26"/>
      <c r="E257" s="26"/>
      <c r="F257" s="26"/>
      <c r="G257" s="26"/>
      <c r="H257" s="26"/>
      <c r="I257" s="26"/>
      <c r="J257" s="26"/>
      <c r="K257" s="26"/>
      <c r="L257" s="26"/>
      <c r="M257" s="26"/>
      <c r="N257" s="26"/>
      <c r="O257" s="26"/>
      <c r="P257" s="26"/>
      <c r="Q257" s="26"/>
      <c r="R257" s="26"/>
      <c r="S257" s="26"/>
    </row>
    <row r="258" spans="3:19" x14ac:dyDescent="0.3">
      <c r="C258" s="26"/>
      <c r="D258" s="26"/>
      <c r="E258" s="26"/>
      <c r="F258" s="26"/>
      <c r="G258" s="26"/>
      <c r="H258" s="26"/>
      <c r="I258" s="26"/>
      <c r="J258" s="26"/>
      <c r="K258" s="26"/>
      <c r="L258" s="26"/>
      <c r="M258" s="26"/>
      <c r="N258" s="26"/>
      <c r="O258" s="26"/>
      <c r="P258" s="26"/>
      <c r="Q258" s="26"/>
      <c r="R258" s="26"/>
      <c r="S258" s="26"/>
    </row>
    <row r="259" spans="3:19" x14ac:dyDescent="0.3">
      <c r="C259" s="26"/>
      <c r="D259" s="26"/>
      <c r="E259" s="26"/>
      <c r="F259" s="26"/>
      <c r="G259" s="26"/>
      <c r="H259" s="26"/>
      <c r="I259" s="26"/>
      <c r="J259" s="26"/>
      <c r="K259" s="26"/>
      <c r="L259" s="26"/>
      <c r="M259" s="26"/>
      <c r="N259" s="26"/>
      <c r="O259" s="26"/>
      <c r="P259" s="26"/>
      <c r="Q259" s="26"/>
      <c r="R259" s="26"/>
      <c r="S259" s="26"/>
    </row>
    <row r="260" spans="3:19" x14ac:dyDescent="0.3">
      <c r="C260" s="26"/>
      <c r="D260" s="26"/>
      <c r="E260" s="26"/>
      <c r="F260" s="26"/>
      <c r="G260" s="26"/>
      <c r="H260" s="26"/>
      <c r="I260" s="26"/>
      <c r="J260" s="26"/>
      <c r="K260" s="26"/>
      <c r="L260" s="26"/>
      <c r="M260" s="26"/>
      <c r="N260" s="26"/>
      <c r="O260" s="26"/>
      <c r="P260" s="26"/>
      <c r="Q260" s="26"/>
      <c r="R260" s="26"/>
      <c r="S260" s="26"/>
    </row>
    <row r="261" spans="3:19" x14ac:dyDescent="0.3">
      <c r="C261" s="26"/>
      <c r="D261" s="26"/>
      <c r="E261" s="26"/>
      <c r="F261" s="26"/>
      <c r="G261" s="26"/>
      <c r="H261" s="26"/>
      <c r="I261" s="26"/>
      <c r="J261" s="26"/>
      <c r="K261" s="26"/>
      <c r="L261" s="26"/>
      <c r="M261" s="26"/>
      <c r="N261" s="26"/>
      <c r="O261" s="26"/>
      <c r="P261" s="26"/>
      <c r="Q261" s="26"/>
      <c r="R261" s="26"/>
      <c r="S261" s="26"/>
    </row>
    <row r="262" spans="3:19" x14ac:dyDescent="0.3">
      <c r="C262" s="26"/>
      <c r="D262" s="26"/>
      <c r="E262" s="26"/>
      <c r="F262" s="26"/>
      <c r="G262" s="26"/>
      <c r="H262" s="26"/>
      <c r="I262" s="26"/>
      <c r="J262" s="26"/>
      <c r="K262" s="26"/>
      <c r="L262" s="26"/>
      <c r="M262" s="26"/>
      <c r="N262" s="26"/>
      <c r="O262" s="26"/>
      <c r="P262" s="26"/>
      <c r="Q262" s="26"/>
      <c r="R262" s="26"/>
      <c r="S262" s="26"/>
    </row>
    <row r="263" spans="3:19" x14ac:dyDescent="0.3">
      <c r="C263" s="26"/>
      <c r="D263" s="26"/>
      <c r="E263" s="26"/>
      <c r="F263" s="26"/>
      <c r="G263" s="26"/>
      <c r="H263" s="26"/>
      <c r="I263" s="26"/>
      <c r="J263" s="26"/>
      <c r="K263" s="26"/>
      <c r="L263" s="26"/>
      <c r="M263" s="26"/>
      <c r="N263" s="26"/>
      <c r="O263" s="26"/>
      <c r="P263" s="26"/>
      <c r="Q263" s="26"/>
      <c r="R263" s="26"/>
      <c r="S263" s="26"/>
    </row>
    <row r="264" spans="3:19" x14ac:dyDescent="0.3">
      <c r="C264" s="26"/>
      <c r="D264" s="26"/>
      <c r="E264" s="26"/>
      <c r="F264" s="26"/>
      <c r="G264" s="26"/>
      <c r="H264" s="26"/>
      <c r="I264" s="26"/>
      <c r="J264" s="26"/>
      <c r="K264" s="26"/>
      <c r="L264" s="26"/>
      <c r="M264" s="26"/>
      <c r="N264" s="26"/>
      <c r="O264" s="26"/>
      <c r="P264" s="26"/>
      <c r="Q264" s="26"/>
      <c r="R264" s="26"/>
      <c r="S264" s="26"/>
    </row>
    <row r="265" spans="3:19" x14ac:dyDescent="0.3">
      <c r="C265" s="26"/>
      <c r="D265" s="26"/>
      <c r="E265" s="26"/>
      <c r="F265" s="26"/>
      <c r="G265" s="26"/>
      <c r="H265" s="26"/>
      <c r="I265" s="26"/>
      <c r="J265" s="26"/>
      <c r="K265" s="26"/>
      <c r="L265" s="26"/>
      <c r="M265" s="26"/>
      <c r="N265" s="26"/>
      <c r="O265" s="26"/>
      <c r="P265" s="26"/>
      <c r="Q265" s="26"/>
      <c r="R265" s="26"/>
      <c r="S265" s="26"/>
    </row>
    <row r="266" spans="3:19" x14ac:dyDescent="0.3">
      <c r="C266" s="26"/>
      <c r="D266" s="26"/>
      <c r="E266" s="26"/>
      <c r="F266" s="26"/>
      <c r="G266" s="26"/>
      <c r="H266" s="26"/>
      <c r="I266" s="26"/>
      <c r="J266" s="26"/>
      <c r="K266" s="26"/>
      <c r="L266" s="26"/>
      <c r="M266" s="26"/>
      <c r="N266" s="26"/>
      <c r="O266" s="26"/>
      <c r="P266" s="26"/>
      <c r="Q266" s="26"/>
      <c r="R266" s="26"/>
      <c r="S266" s="26"/>
    </row>
    <row r="267" spans="3:19" x14ac:dyDescent="0.3">
      <c r="C267" s="26"/>
      <c r="D267" s="26"/>
      <c r="E267" s="26"/>
      <c r="F267" s="26"/>
      <c r="G267" s="26"/>
      <c r="H267" s="26"/>
      <c r="I267" s="26"/>
      <c r="J267" s="26"/>
      <c r="K267" s="26"/>
      <c r="L267" s="26"/>
      <c r="M267" s="26"/>
      <c r="N267" s="26"/>
      <c r="O267" s="26"/>
      <c r="P267" s="26"/>
      <c r="Q267" s="26"/>
      <c r="R267" s="26"/>
      <c r="S267" s="26"/>
    </row>
    <row r="268" spans="3:19" x14ac:dyDescent="0.3">
      <c r="C268" s="26"/>
      <c r="D268" s="26"/>
      <c r="E268" s="26"/>
      <c r="F268" s="26"/>
      <c r="G268" s="26"/>
      <c r="H268" s="26"/>
      <c r="I268" s="26"/>
      <c r="J268" s="26"/>
      <c r="K268" s="26"/>
      <c r="L268" s="26"/>
      <c r="M268" s="26"/>
      <c r="N268" s="26"/>
      <c r="O268" s="26"/>
      <c r="P268" s="26"/>
      <c r="Q268" s="26"/>
      <c r="R268" s="26"/>
      <c r="S268" s="26"/>
    </row>
    <row r="269" spans="3:19" x14ac:dyDescent="0.3">
      <c r="C269" s="26"/>
      <c r="D269" s="26"/>
      <c r="E269" s="26"/>
      <c r="F269" s="26"/>
      <c r="G269" s="26"/>
      <c r="H269" s="26"/>
      <c r="I269" s="26"/>
      <c r="J269" s="26"/>
      <c r="K269" s="26"/>
      <c r="L269" s="26"/>
      <c r="M269" s="26"/>
      <c r="N269" s="26"/>
      <c r="O269" s="26"/>
      <c r="P269" s="26"/>
      <c r="Q269" s="26"/>
      <c r="R269" s="26"/>
      <c r="S269" s="26"/>
    </row>
    <row r="270" spans="3:19" x14ac:dyDescent="0.3">
      <c r="C270" s="26"/>
      <c r="D270" s="26"/>
      <c r="E270" s="26"/>
      <c r="F270" s="26"/>
      <c r="G270" s="26"/>
      <c r="H270" s="26"/>
      <c r="I270" s="26"/>
      <c r="J270" s="26"/>
      <c r="K270" s="26"/>
      <c r="L270" s="26"/>
      <c r="M270" s="26"/>
      <c r="N270" s="26"/>
      <c r="O270" s="26"/>
      <c r="P270" s="26"/>
      <c r="Q270" s="26"/>
      <c r="R270" s="26"/>
      <c r="S270" s="26"/>
    </row>
    <row r="271" spans="3:19" x14ac:dyDescent="0.3">
      <c r="C271" s="26"/>
      <c r="D271" s="26"/>
      <c r="E271" s="26"/>
      <c r="F271" s="26"/>
      <c r="G271" s="26"/>
      <c r="H271" s="26"/>
      <c r="I271" s="26"/>
      <c r="J271" s="26"/>
      <c r="K271" s="26"/>
      <c r="L271" s="26"/>
      <c r="M271" s="26"/>
      <c r="N271" s="26"/>
      <c r="O271" s="26"/>
      <c r="P271" s="26"/>
      <c r="Q271" s="26"/>
      <c r="R271" s="26"/>
      <c r="S271" s="26"/>
    </row>
    <row r="272" spans="3:19" x14ac:dyDescent="0.3">
      <c r="C272" s="26"/>
      <c r="D272" s="26"/>
      <c r="E272" s="26"/>
      <c r="F272" s="26"/>
      <c r="G272" s="26"/>
      <c r="H272" s="26"/>
      <c r="I272" s="26"/>
      <c r="J272" s="26"/>
      <c r="K272" s="26"/>
      <c r="L272" s="26"/>
      <c r="M272" s="26"/>
      <c r="N272" s="26"/>
      <c r="O272" s="26"/>
      <c r="P272" s="26"/>
      <c r="Q272" s="26"/>
      <c r="R272" s="26"/>
      <c r="S272" s="26"/>
    </row>
    <row r="273" spans="3:19" x14ac:dyDescent="0.3">
      <c r="C273" s="26"/>
      <c r="D273" s="26"/>
      <c r="E273" s="26"/>
      <c r="F273" s="26"/>
      <c r="G273" s="26"/>
      <c r="H273" s="26"/>
      <c r="I273" s="26"/>
      <c r="J273" s="26"/>
      <c r="K273" s="26"/>
      <c r="L273" s="26"/>
      <c r="M273" s="26"/>
      <c r="N273" s="26"/>
      <c r="O273" s="26"/>
      <c r="P273" s="26"/>
      <c r="Q273" s="26"/>
      <c r="R273" s="26"/>
      <c r="S273" s="26"/>
    </row>
    <row r="274" spans="3:19" x14ac:dyDescent="0.3">
      <c r="C274" s="26"/>
      <c r="D274" s="26"/>
      <c r="E274" s="26"/>
      <c r="F274" s="26"/>
      <c r="G274" s="26"/>
      <c r="H274" s="26"/>
      <c r="I274" s="26"/>
      <c r="J274" s="26"/>
      <c r="K274" s="26"/>
      <c r="L274" s="26"/>
      <c r="M274" s="26"/>
      <c r="N274" s="26"/>
      <c r="O274" s="26"/>
      <c r="P274" s="26"/>
      <c r="Q274" s="26"/>
      <c r="R274" s="26"/>
      <c r="S274" s="26"/>
    </row>
    <row r="275" spans="3:19" x14ac:dyDescent="0.3">
      <c r="C275" s="26"/>
      <c r="D275" s="26"/>
      <c r="E275" s="26"/>
      <c r="F275" s="26"/>
      <c r="G275" s="26"/>
      <c r="H275" s="26"/>
      <c r="I275" s="26"/>
      <c r="J275" s="26"/>
      <c r="K275" s="26"/>
      <c r="L275" s="26"/>
      <c r="M275" s="26"/>
      <c r="N275" s="26"/>
      <c r="O275" s="26"/>
      <c r="P275" s="26"/>
      <c r="Q275" s="26"/>
      <c r="R275" s="26"/>
      <c r="S275" s="26"/>
    </row>
    <row r="276" spans="3:19" x14ac:dyDescent="0.3">
      <c r="C276" s="26"/>
      <c r="D276" s="26"/>
      <c r="E276" s="26"/>
      <c r="F276" s="26"/>
      <c r="G276" s="26"/>
      <c r="H276" s="26"/>
      <c r="I276" s="26"/>
      <c r="J276" s="26"/>
      <c r="K276" s="26"/>
      <c r="L276" s="26"/>
      <c r="M276" s="26"/>
      <c r="N276" s="26"/>
      <c r="O276" s="26"/>
      <c r="P276" s="26"/>
      <c r="Q276" s="26"/>
      <c r="R276" s="26"/>
      <c r="S276" s="26"/>
    </row>
    <row r="277" spans="3:19" x14ac:dyDescent="0.3">
      <c r="C277" s="26"/>
      <c r="D277" s="26"/>
      <c r="E277" s="26"/>
      <c r="F277" s="26"/>
      <c r="G277" s="26"/>
      <c r="H277" s="26"/>
      <c r="I277" s="26"/>
      <c r="J277" s="26"/>
      <c r="K277" s="26"/>
      <c r="L277" s="26"/>
      <c r="M277" s="26"/>
      <c r="N277" s="26"/>
      <c r="O277" s="26"/>
      <c r="P277" s="26"/>
      <c r="Q277" s="26"/>
      <c r="R277" s="26"/>
      <c r="S277" s="26"/>
    </row>
    <row r="278" spans="3:19" x14ac:dyDescent="0.3">
      <c r="C278" s="26"/>
      <c r="D278" s="26"/>
      <c r="E278" s="26"/>
      <c r="F278" s="26"/>
      <c r="G278" s="26"/>
      <c r="H278" s="26"/>
      <c r="I278" s="26"/>
      <c r="J278" s="26"/>
      <c r="K278" s="26"/>
      <c r="L278" s="26"/>
      <c r="M278" s="26"/>
      <c r="N278" s="26"/>
      <c r="O278" s="26"/>
      <c r="P278" s="26"/>
      <c r="Q278" s="26"/>
      <c r="R278" s="26"/>
      <c r="S278" s="26"/>
    </row>
    <row r="279" spans="3:19" x14ac:dyDescent="0.3">
      <c r="C279" s="26"/>
      <c r="D279" s="26"/>
      <c r="E279" s="26"/>
      <c r="F279" s="26"/>
      <c r="G279" s="26"/>
      <c r="H279" s="26"/>
      <c r="I279" s="26"/>
      <c r="J279" s="26"/>
      <c r="K279" s="26"/>
      <c r="L279" s="26"/>
      <c r="M279" s="26"/>
      <c r="N279" s="26"/>
      <c r="O279" s="26"/>
      <c r="P279" s="26"/>
      <c r="Q279" s="26"/>
      <c r="R279" s="26"/>
      <c r="S279" s="26"/>
    </row>
    <row r="280" spans="3:19" x14ac:dyDescent="0.3">
      <c r="C280" s="26"/>
      <c r="D280" s="26"/>
      <c r="E280" s="26"/>
      <c r="F280" s="26"/>
      <c r="G280" s="26"/>
      <c r="H280" s="26"/>
      <c r="I280" s="26"/>
      <c r="J280" s="26"/>
      <c r="K280" s="26"/>
      <c r="L280" s="26"/>
      <c r="M280" s="26"/>
      <c r="N280" s="26"/>
      <c r="O280" s="26"/>
      <c r="P280" s="26"/>
      <c r="Q280" s="26"/>
      <c r="R280" s="26"/>
      <c r="S280" s="26"/>
    </row>
    <row r="281" spans="3:19" x14ac:dyDescent="0.3">
      <c r="C281" s="26"/>
      <c r="D281" s="26"/>
      <c r="E281" s="26"/>
      <c r="F281" s="26"/>
      <c r="G281" s="26"/>
      <c r="H281" s="26"/>
      <c r="I281" s="26"/>
      <c r="J281" s="26"/>
      <c r="K281" s="26"/>
      <c r="L281" s="26"/>
      <c r="M281" s="26"/>
      <c r="N281" s="26"/>
      <c r="O281" s="26"/>
      <c r="P281" s="26"/>
      <c r="Q281" s="26"/>
      <c r="R281" s="26"/>
      <c r="S281" s="26"/>
    </row>
    <row r="282" spans="3:19" x14ac:dyDescent="0.3">
      <c r="C282" s="26"/>
      <c r="D282" s="26"/>
      <c r="E282" s="26"/>
      <c r="F282" s="26"/>
      <c r="G282" s="26"/>
      <c r="H282" s="26"/>
      <c r="I282" s="26"/>
      <c r="J282" s="26"/>
      <c r="K282" s="26"/>
      <c r="L282" s="26"/>
      <c r="M282" s="26"/>
      <c r="N282" s="26"/>
      <c r="O282" s="26"/>
      <c r="P282" s="26"/>
      <c r="Q282" s="26"/>
      <c r="R282" s="26"/>
      <c r="S282" s="26"/>
    </row>
    <row r="283" spans="3:19" x14ac:dyDescent="0.3">
      <c r="C283" s="26"/>
      <c r="D283" s="26"/>
      <c r="E283" s="26"/>
      <c r="F283" s="26"/>
      <c r="G283" s="26"/>
      <c r="H283" s="26"/>
      <c r="I283" s="26"/>
      <c r="J283" s="26"/>
      <c r="K283" s="26"/>
      <c r="L283" s="26"/>
      <c r="M283" s="26"/>
      <c r="N283" s="26"/>
      <c r="O283" s="26"/>
      <c r="P283" s="26"/>
      <c r="Q283" s="26"/>
      <c r="R283" s="26"/>
      <c r="S283" s="26"/>
    </row>
    <row r="284" spans="3:19" x14ac:dyDescent="0.3">
      <c r="C284" s="26"/>
      <c r="D284" s="26"/>
      <c r="E284" s="26"/>
      <c r="F284" s="26"/>
      <c r="G284" s="26"/>
      <c r="H284" s="26"/>
      <c r="I284" s="26"/>
      <c r="J284" s="26"/>
      <c r="K284" s="26"/>
      <c r="L284" s="26"/>
      <c r="M284" s="26"/>
      <c r="N284" s="26"/>
      <c r="O284" s="26"/>
      <c r="P284" s="26"/>
      <c r="Q284" s="26"/>
      <c r="R284" s="26"/>
      <c r="S284" s="26"/>
    </row>
    <row r="285" spans="3:19" x14ac:dyDescent="0.3">
      <c r="C285" s="26"/>
      <c r="D285" s="26"/>
      <c r="E285" s="26"/>
      <c r="F285" s="26"/>
      <c r="G285" s="26"/>
      <c r="H285" s="26"/>
      <c r="I285" s="26"/>
      <c r="J285" s="26"/>
      <c r="K285" s="26"/>
      <c r="L285" s="26"/>
      <c r="M285" s="26"/>
      <c r="N285" s="26"/>
      <c r="O285" s="26"/>
      <c r="P285" s="26"/>
      <c r="Q285" s="26"/>
      <c r="R285" s="26"/>
      <c r="S285" s="26"/>
    </row>
    <row r="286" spans="3:19" x14ac:dyDescent="0.3">
      <c r="C286" s="26"/>
      <c r="D286" s="26"/>
      <c r="E286" s="26"/>
      <c r="F286" s="26"/>
      <c r="G286" s="26"/>
      <c r="H286" s="26"/>
      <c r="I286" s="26"/>
      <c r="J286" s="26"/>
      <c r="K286" s="26"/>
      <c r="L286" s="26"/>
      <c r="M286" s="26"/>
      <c r="N286" s="26"/>
      <c r="O286" s="26"/>
      <c r="P286" s="26"/>
      <c r="Q286" s="26"/>
      <c r="R286" s="26"/>
      <c r="S286" s="26"/>
    </row>
    <row r="287" spans="3:19" x14ac:dyDescent="0.3">
      <c r="C287" s="26"/>
      <c r="D287" s="26"/>
      <c r="E287" s="26"/>
      <c r="F287" s="26"/>
      <c r="G287" s="26"/>
      <c r="H287" s="26"/>
      <c r="I287" s="26"/>
      <c r="J287" s="26"/>
      <c r="K287" s="26"/>
      <c r="L287" s="26"/>
      <c r="M287" s="26"/>
      <c r="N287" s="26"/>
      <c r="O287" s="26"/>
      <c r="P287" s="26"/>
      <c r="Q287" s="26"/>
      <c r="R287" s="26"/>
      <c r="S287" s="26"/>
    </row>
    <row r="288" spans="3:19" x14ac:dyDescent="0.3">
      <c r="C288" s="26"/>
      <c r="D288" s="26"/>
      <c r="E288" s="26"/>
      <c r="F288" s="26"/>
      <c r="G288" s="26"/>
      <c r="H288" s="26"/>
      <c r="I288" s="26"/>
      <c r="J288" s="26"/>
      <c r="K288" s="26"/>
      <c r="L288" s="26"/>
      <c r="M288" s="26"/>
      <c r="N288" s="26"/>
      <c r="O288" s="26"/>
      <c r="P288" s="26"/>
      <c r="Q288" s="26"/>
      <c r="R288" s="26"/>
      <c r="S288" s="26"/>
    </row>
    <row r="289" spans="3:19" x14ac:dyDescent="0.3">
      <c r="C289" s="26"/>
      <c r="D289" s="26"/>
      <c r="E289" s="26"/>
      <c r="F289" s="26"/>
      <c r="G289" s="26"/>
      <c r="H289" s="26"/>
      <c r="I289" s="26"/>
      <c r="J289" s="26"/>
      <c r="K289" s="26"/>
      <c r="L289" s="26"/>
      <c r="M289" s="26"/>
      <c r="N289" s="26"/>
      <c r="O289" s="26"/>
      <c r="P289" s="26"/>
      <c r="Q289" s="26"/>
      <c r="R289" s="26"/>
      <c r="S289" s="26"/>
    </row>
    <row r="290" spans="3:19" x14ac:dyDescent="0.3">
      <c r="C290" s="26"/>
      <c r="D290" s="26"/>
      <c r="E290" s="26"/>
      <c r="F290" s="26"/>
      <c r="G290" s="26"/>
      <c r="H290" s="26"/>
      <c r="I290" s="26"/>
      <c r="J290" s="26"/>
      <c r="K290" s="26"/>
      <c r="L290" s="26"/>
      <c r="M290" s="26"/>
      <c r="N290" s="26"/>
      <c r="O290" s="26"/>
      <c r="P290" s="26"/>
      <c r="Q290" s="26"/>
      <c r="R290" s="26"/>
      <c r="S290" s="26"/>
    </row>
    <row r="291" spans="3:19" x14ac:dyDescent="0.3">
      <c r="C291" s="26"/>
      <c r="D291" s="26"/>
      <c r="E291" s="26"/>
      <c r="F291" s="26"/>
      <c r="G291" s="26"/>
      <c r="H291" s="26"/>
      <c r="I291" s="26"/>
      <c r="J291" s="26"/>
      <c r="K291" s="26"/>
      <c r="L291" s="26"/>
      <c r="M291" s="26"/>
      <c r="N291" s="26"/>
      <c r="O291" s="26"/>
      <c r="P291" s="26"/>
      <c r="Q291" s="26"/>
      <c r="R291" s="26"/>
      <c r="S291" s="26"/>
    </row>
    <row r="292" spans="3:19" x14ac:dyDescent="0.3">
      <c r="C292" s="26"/>
      <c r="D292" s="26"/>
      <c r="E292" s="26"/>
      <c r="F292" s="26"/>
      <c r="G292" s="26"/>
      <c r="H292" s="26"/>
      <c r="I292" s="26"/>
      <c r="J292" s="26"/>
      <c r="K292" s="26"/>
      <c r="L292" s="26"/>
      <c r="M292" s="26"/>
      <c r="N292" s="26"/>
      <c r="O292" s="26"/>
      <c r="P292" s="26"/>
      <c r="Q292" s="26"/>
      <c r="R292" s="26"/>
      <c r="S292" s="26"/>
    </row>
    <row r="293" spans="3:19" x14ac:dyDescent="0.3">
      <c r="C293" s="26"/>
      <c r="D293" s="26"/>
      <c r="E293" s="26"/>
      <c r="F293" s="26"/>
      <c r="G293" s="26"/>
      <c r="H293" s="26"/>
      <c r="I293" s="26"/>
      <c r="J293" s="26"/>
      <c r="K293" s="26"/>
      <c r="L293" s="26"/>
      <c r="M293" s="26"/>
      <c r="N293" s="26"/>
      <c r="O293" s="26"/>
      <c r="P293" s="26"/>
      <c r="Q293" s="26"/>
      <c r="R293" s="26"/>
      <c r="S293" s="26"/>
    </row>
    <row r="294" spans="3:19" x14ac:dyDescent="0.3">
      <c r="C294" s="26"/>
      <c r="D294" s="26"/>
      <c r="E294" s="26"/>
      <c r="F294" s="26"/>
      <c r="G294" s="26"/>
      <c r="H294" s="26"/>
      <c r="I294" s="26"/>
      <c r="J294" s="26"/>
      <c r="K294" s="26"/>
      <c r="L294" s="26"/>
      <c r="M294" s="26"/>
      <c r="N294" s="26"/>
      <c r="O294" s="26"/>
      <c r="P294" s="26"/>
      <c r="Q294" s="26"/>
      <c r="R294" s="26"/>
      <c r="S294" s="26"/>
    </row>
    <row r="295" spans="3:19" x14ac:dyDescent="0.3">
      <c r="C295" s="26"/>
      <c r="D295" s="26"/>
      <c r="E295" s="26"/>
      <c r="F295" s="26"/>
      <c r="G295" s="26"/>
      <c r="H295" s="26"/>
      <c r="I295" s="26"/>
      <c r="J295" s="26"/>
      <c r="K295" s="26"/>
      <c r="L295" s="26"/>
      <c r="M295" s="26"/>
      <c r="N295" s="26"/>
      <c r="O295" s="26"/>
      <c r="P295" s="26"/>
      <c r="Q295" s="26"/>
      <c r="R295" s="26"/>
      <c r="S295" s="26"/>
    </row>
    <row r="296" spans="3:19" x14ac:dyDescent="0.3">
      <c r="C296" s="26"/>
      <c r="D296" s="26"/>
      <c r="E296" s="26"/>
      <c r="F296" s="26"/>
      <c r="G296" s="26"/>
      <c r="H296" s="26"/>
      <c r="I296" s="26"/>
      <c r="J296" s="26"/>
      <c r="K296" s="26"/>
      <c r="L296" s="26"/>
      <c r="M296" s="26"/>
      <c r="N296" s="26"/>
      <c r="O296" s="26"/>
      <c r="P296" s="26"/>
      <c r="Q296" s="26"/>
      <c r="R296" s="26"/>
      <c r="S296" s="26"/>
    </row>
    <row r="297" spans="3:19" x14ac:dyDescent="0.3">
      <c r="C297" s="26"/>
      <c r="D297" s="26"/>
      <c r="E297" s="26"/>
      <c r="F297" s="26"/>
      <c r="G297" s="26"/>
      <c r="H297" s="26"/>
      <c r="I297" s="26"/>
      <c r="J297" s="26"/>
      <c r="K297" s="26"/>
      <c r="L297" s="26"/>
      <c r="M297" s="26"/>
      <c r="N297" s="26"/>
      <c r="O297" s="26"/>
      <c r="P297" s="26"/>
      <c r="Q297" s="26"/>
      <c r="R297" s="26"/>
      <c r="S297" s="26"/>
    </row>
    <row r="298" spans="3:19" x14ac:dyDescent="0.3">
      <c r="C298" s="26"/>
      <c r="D298" s="26"/>
      <c r="E298" s="26"/>
      <c r="F298" s="26"/>
      <c r="G298" s="26"/>
      <c r="H298" s="26"/>
      <c r="I298" s="26"/>
      <c r="J298" s="26"/>
      <c r="K298" s="26"/>
      <c r="L298" s="26"/>
      <c r="M298" s="26"/>
      <c r="N298" s="26"/>
      <c r="O298" s="26"/>
      <c r="P298" s="26"/>
      <c r="Q298" s="26"/>
      <c r="R298" s="26"/>
      <c r="S298" s="26"/>
    </row>
    <row r="299" spans="3:19" x14ac:dyDescent="0.3">
      <c r="C299" s="26"/>
      <c r="D299" s="26"/>
      <c r="E299" s="26"/>
      <c r="F299" s="26"/>
      <c r="G299" s="26"/>
      <c r="H299" s="26"/>
      <c r="I299" s="26"/>
      <c r="J299" s="26"/>
      <c r="K299" s="26"/>
      <c r="L299" s="26"/>
      <c r="M299" s="26"/>
      <c r="N299" s="26"/>
      <c r="O299" s="26"/>
      <c r="P299" s="26"/>
      <c r="Q299" s="26"/>
      <c r="R299" s="26"/>
      <c r="S299" s="26"/>
    </row>
    <row r="300" spans="3:19" x14ac:dyDescent="0.3">
      <c r="C300" s="26"/>
      <c r="D300" s="26"/>
      <c r="E300" s="26"/>
      <c r="F300" s="26"/>
      <c r="G300" s="26"/>
      <c r="H300" s="26"/>
      <c r="I300" s="26"/>
      <c r="J300" s="26"/>
      <c r="K300" s="26"/>
      <c r="L300" s="26"/>
      <c r="M300" s="26"/>
      <c r="N300" s="26"/>
      <c r="O300" s="26"/>
      <c r="P300" s="26"/>
      <c r="Q300" s="26"/>
      <c r="R300" s="26"/>
      <c r="S300" s="26"/>
    </row>
    <row r="301" spans="3:19" x14ac:dyDescent="0.3">
      <c r="C301" s="26"/>
      <c r="D301" s="26"/>
      <c r="E301" s="26"/>
      <c r="F301" s="26"/>
      <c r="G301" s="26"/>
      <c r="H301" s="26"/>
      <c r="I301" s="26"/>
      <c r="J301" s="26"/>
      <c r="K301" s="26"/>
      <c r="L301" s="26"/>
      <c r="M301" s="26"/>
      <c r="N301" s="26"/>
      <c r="O301" s="26"/>
      <c r="P301" s="26"/>
      <c r="Q301" s="26"/>
      <c r="R301" s="26"/>
      <c r="S301" s="26"/>
    </row>
    <row r="302" spans="3:19" x14ac:dyDescent="0.3">
      <c r="C302" s="26"/>
      <c r="D302" s="26"/>
      <c r="E302" s="26"/>
      <c r="F302" s="26"/>
      <c r="G302" s="26"/>
      <c r="H302" s="26"/>
      <c r="I302" s="26"/>
      <c r="J302" s="26"/>
      <c r="K302" s="26"/>
      <c r="L302" s="26"/>
      <c r="M302" s="26"/>
      <c r="N302" s="26"/>
      <c r="O302" s="26"/>
      <c r="P302" s="26"/>
      <c r="Q302" s="26"/>
      <c r="R302" s="26"/>
      <c r="S302" s="26"/>
    </row>
    <row r="303" spans="3:19" x14ac:dyDescent="0.3">
      <c r="C303" s="26"/>
      <c r="D303" s="26"/>
      <c r="E303" s="26"/>
      <c r="F303" s="26"/>
      <c r="G303" s="26"/>
      <c r="H303" s="26"/>
      <c r="I303" s="26"/>
      <c r="J303" s="26"/>
      <c r="K303" s="26"/>
      <c r="L303" s="26"/>
      <c r="M303" s="26"/>
      <c r="N303" s="26"/>
      <c r="O303" s="26"/>
      <c r="P303" s="26"/>
      <c r="Q303" s="26"/>
      <c r="R303" s="26"/>
      <c r="S303" s="26"/>
    </row>
    <row r="304" spans="3:19" x14ac:dyDescent="0.3">
      <c r="C304" s="26"/>
      <c r="D304" s="26"/>
      <c r="E304" s="26"/>
      <c r="F304" s="26"/>
      <c r="G304" s="26"/>
      <c r="H304" s="26"/>
      <c r="I304" s="26"/>
      <c r="J304" s="26"/>
      <c r="K304" s="26"/>
      <c r="L304" s="26"/>
      <c r="M304" s="26"/>
      <c r="N304" s="26"/>
      <c r="O304" s="26"/>
      <c r="P304" s="26"/>
      <c r="Q304" s="26"/>
      <c r="R304" s="26"/>
      <c r="S304" s="26"/>
    </row>
    <row r="305" spans="3:19" x14ac:dyDescent="0.3">
      <c r="C305" s="26"/>
      <c r="D305" s="26"/>
      <c r="E305" s="26"/>
      <c r="F305" s="26"/>
      <c r="G305" s="26"/>
      <c r="H305" s="26"/>
      <c r="I305" s="26"/>
      <c r="J305" s="26"/>
      <c r="K305" s="26"/>
      <c r="L305" s="26"/>
      <c r="M305" s="26"/>
      <c r="N305" s="26"/>
      <c r="O305" s="26"/>
      <c r="P305" s="26"/>
      <c r="Q305" s="26"/>
      <c r="R305" s="26"/>
      <c r="S305" s="26"/>
    </row>
    <row r="306" spans="3:19" x14ac:dyDescent="0.3">
      <c r="C306" s="26"/>
      <c r="D306" s="26"/>
      <c r="E306" s="26"/>
      <c r="F306" s="26"/>
      <c r="G306" s="26"/>
      <c r="H306" s="26"/>
      <c r="I306" s="26"/>
      <c r="J306" s="26"/>
      <c r="K306" s="26"/>
      <c r="L306" s="26"/>
      <c r="M306" s="26"/>
      <c r="N306" s="26"/>
      <c r="O306" s="26"/>
      <c r="P306" s="26"/>
      <c r="Q306" s="26"/>
      <c r="R306" s="26"/>
      <c r="S306" s="26"/>
    </row>
    <row r="307" spans="3:19" x14ac:dyDescent="0.3">
      <c r="C307" s="26"/>
      <c r="D307" s="26"/>
      <c r="E307" s="26"/>
      <c r="F307" s="26"/>
      <c r="G307" s="26"/>
      <c r="H307" s="26"/>
      <c r="I307" s="26"/>
      <c r="J307" s="26"/>
      <c r="K307" s="26"/>
      <c r="L307" s="26"/>
      <c r="M307" s="26"/>
      <c r="N307" s="26"/>
      <c r="O307" s="26"/>
      <c r="P307" s="26"/>
      <c r="Q307" s="26"/>
      <c r="R307" s="26"/>
      <c r="S307" s="26"/>
    </row>
    <row r="308" spans="3:19" x14ac:dyDescent="0.3">
      <c r="C308" s="26"/>
      <c r="D308" s="26"/>
      <c r="E308" s="26"/>
      <c r="F308" s="26"/>
      <c r="G308" s="26"/>
      <c r="H308" s="26"/>
      <c r="I308" s="26"/>
      <c r="J308" s="26"/>
      <c r="K308" s="26"/>
      <c r="L308" s="26"/>
      <c r="M308" s="26"/>
      <c r="N308" s="26"/>
      <c r="O308" s="26"/>
      <c r="P308" s="26"/>
      <c r="Q308" s="26"/>
      <c r="R308" s="26"/>
      <c r="S308" s="26"/>
    </row>
    <row r="309" spans="3:19" x14ac:dyDescent="0.3">
      <c r="C309" s="26"/>
      <c r="D309" s="26"/>
      <c r="E309" s="26"/>
      <c r="F309" s="26"/>
      <c r="G309" s="26"/>
      <c r="H309" s="26"/>
      <c r="I309" s="26"/>
      <c r="J309" s="26"/>
      <c r="K309" s="26"/>
      <c r="L309" s="26"/>
      <c r="M309" s="26"/>
      <c r="N309" s="26"/>
      <c r="O309" s="26"/>
      <c r="P309" s="26"/>
      <c r="Q309" s="26"/>
      <c r="R309" s="26"/>
      <c r="S309" s="26"/>
    </row>
    <row r="310" spans="3:19" x14ac:dyDescent="0.3">
      <c r="C310" s="26"/>
      <c r="D310" s="26"/>
      <c r="E310" s="26"/>
      <c r="F310" s="26"/>
      <c r="G310" s="26"/>
      <c r="H310" s="26"/>
      <c r="I310" s="26"/>
      <c r="J310" s="26"/>
      <c r="K310" s="26"/>
      <c r="L310" s="26"/>
      <c r="M310" s="26"/>
      <c r="N310" s="26"/>
      <c r="O310" s="26"/>
      <c r="P310" s="26"/>
      <c r="Q310" s="26"/>
      <c r="R310" s="26"/>
      <c r="S310" s="26"/>
    </row>
    <row r="311" spans="3:19" x14ac:dyDescent="0.3">
      <c r="C311" s="26"/>
      <c r="D311" s="26"/>
      <c r="E311" s="26"/>
      <c r="F311" s="26"/>
      <c r="G311" s="26"/>
      <c r="H311" s="26"/>
      <c r="I311" s="26"/>
      <c r="J311" s="26"/>
      <c r="K311" s="26"/>
      <c r="L311" s="26"/>
      <c r="M311" s="26"/>
      <c r="N311" s="26"/>
      <c r="O311" s="26"/>
      <c r="P311" s="26"/>
      <c r="Q311" s="26"/>
      <c r="R311" s="26"/>
      <c r="S311" s="26"/>
    </row>
    <row r="312" spans="3:19" x14ac:dyDescent="0.3">
      <c r="C312" s="26"/>
      <c r="D312" s="26"/>
      <c r="E312" s="26"/>
      <c r="F312" s="26"/>
      <c r="G312" s="26"/>
      <c r="H312" s="26"/>
      <c r="I312" s="26"/>
      <c r="J312" s="26"/>
      <c r="K312" s="26"/>
      <c r="L312" s="26"/>
      <c r="M312" s="26"/>
      <c r="N312" s="26"/>
      <c r="O312" s="26"/>
      <c r="P312" s="26"/>
      <c r="Q312" s="26"/>
      <c r="R312" s="26"/>
      <c r="S312" s="26"/>
    </row>
    <row r="313" spans="3:19" x14ac:dyDescent="0.3">
      <c r="C313" s="26"/>
      <c r="D313" s="26"/>
      <c r="E313" s="26"/>
      <c r="F313" s="26"/>
      <c r="G313" s="26"/>
      <c r="H313" s="26"/>
      <c r="I313" s="26"/>
      <c r="J313" s="26"/>
      <c r="K313" s="26"/>
      <c r="L313" s="26"/>
      <c r="M313" s="26"/>
      <c r="N313" s="26"/>
      <c r="O313" s="26"/>
      <c r="P313" s="26"/>
      <c r="Q313" s="26"/>
      <c r="R313" s="26"/>
      <c r="S313" s="26"/>
    </row>
    <row r="314" spans="3:19" x14ac:dyDescent="0.3">
      <c r="C314" s="26"/>
      <c r="D314" s="26"/>
      <c r="E314" s="26"/>
      <c r="F314" s="26"/>
      <c r="G314" s="26"/>
      <c r="H314" s="26"/>
      <c r="I314" s="26"/>
      <c r="J314" s="26"/>
      <c r="K314" s="26"/>
      <c r="L314" s="26"/>
      <c r="M314" s="26"/>
      <c r="N314" s="26"/>
      <c r="O314" s="26"/>
      <c r="P314" s="26"/>
      <c r="Q314" s="26"/>
      <c r="R314" s="26"/>
      <c r="S314" s="26"/>
    </row>
    <row r="315" spans="3:19" x14ac:dyDescent="0.3">
      <c r="C315" s="26"/>
      <c r="D315" s="26"/>
      <c r="E315" s="26"/>
      <c r="F315" s="26"/>
      <c r="G315" s="26"/>
      <c r="H315" s="26"/>
      <c r="I315" s="26"/>
      <c r="J315" s="26"/>
      <c r="K315" s="26"/>
      <c r="L315" s="26"/>
      <c r="M315" s="26"/>
      <c r="N315" s="26"/>
      <c r="O315" s="26"/>
      <c r="P315" s="26"/>
      <c r="Q315" s="26"/>
      <c r="R315" s="26"/>
      <c r="S315" s="26"/>
    </row>
    <row r="316" spans="3:19" x14ac:dyDescent="0.3">
      <c r="C316" s="26"/>
      <c r="D316" s="26"/>
      <c r="E316" s="26"/>
      <c r="F316" s="26"/>
      <c r="G316" s="26"/>
      <c r="H316" s="26"/>
      <c r="I316" s="26"/>
      <c r="J316" s="26"/>
      <c r="K316" s="26"/>
      <c r="L316" s="26"/>
      <c r="M316" s="26"/>
      <c r="N316" s="26"/>
      <c r="O316" s="26"/>
      <c r="P316" s="26"/>
      <c r="Q316" s="26"/>
      <c r="R316" s="26"/>
      <c r="S316" s="26"/>
    </row>
    <row r="317" spans="3:19" x14ac:dyDescent="0.3">
      <c r="C317" s="26"/>
      <c r="D317" s="26"/>
      <c r="E317" s="26"/>
      <c r="F317" s="26"/>
      <c r="G317" s="26"/>
      <c r="H317" s="26"/>
      <c r="I317" s="26"/>
      <c r="J317" s="26"/>
      <c r="K317" s="26"/>
      <c r="L317" s="26"/>
      <c r="M317" s="26"/>
      <c r="N317" s="26"/>
      <c r="O317" s="26"/>
      <c r="P317" s="26"/>
      <c r="Q317" s="26"/>
      <c r="R317" s="26"/>
      <c r="S317" s="26"/>
    </row>
    <row r="318" spans="3:19" x14ac:dyDescent="0.3">
      <c r="C318" s="26"/>
      <c r="D318" s="26"/>
      <c r="E318" s="26"/>
      <c r="F318" s="26"/>
      <c r="G318" s="26"/>
      <c r="H318" s="26"/>
      <c r="I318" s="26"/>
      <c r="J318" s="26"/>
      <c r="K318" s="26"/>
      <c r="L318" s="26"/>
      <c r="M318" s="26"/>
      <c r="N318" s="26"/>
      <c r="O318" s="26"/>
      <c r="P318" s="26"/>
      <c r="Q318" s="26"/>
      <c r="R318" s="26"/>
      <c r="S318" s="26"/>
    </row>
    <row r="319" spans="3:19" x14ac:dyDescent="0.3">
      <c r="C319" s="26"/>
      <c r="D319" s="26"/>
      <c r="E319" s="26"/>
      <c r="F319" s="26"/>
      <c r="G319" s="26"/>
      <c r="H319" s="26"/>
      <c r="I319" s="26"/>
      <c r="J319" s="26"/>
      <c r="K319" s="26"/>
      <c r="L319" s="26"/>
      <c r="M319" s="26"/>
      <c r="N319" s="26"/>
      <c r="O319" s="26"/>
      <c r="P319" s="26"/>
      <c r="Q319" s="26"/>
      <c r="R319" s="26"/>
      <c r="S319" s="26"/>
    </row>
    <row r="320" spans="3:19" x14ac:dyDescent="0.3">
      <c r="C320" s="26"/>
      <c r="D320" s="26"/>
      <c r="E320" s="26"/>
      <c r="F320" s="26"/>
      <c r="G320" s="26"/>
      <c r="H320" s="26"/>
      <c r="I320" s="26"/>
      <c r="J320" s="26"/>
      <c r="K320" s="26"/>
      <c r="L320" s="26"/>
      <c r="M320" s="26"/>
      <c r="N320" s="26"/>
      <c r="O320" s="26"/>
      <c r="P320" s="26"/>
      <c r="Q320" s="26"/>
      <c r="R320" s="26"/>
      <c r="S320" s="26"/>
    </row>
    <row r="321" spans="3:19" x14ac:dyDescent="0.3">
      <c r="C321" s="26"/>
      <c r="D321" s="26"/>
      <c r="E321" s="26"/>
      <c r="F321" s="26"/>
      <c r="G321" s="26"/>
      <c r="H321" s="26"/>
      <c r="I321" s="26"/>
      <c r="J321" s="26"/>
      <c r="K321" s="26"/>
      <c r="L321" s="26"/>
      <c r="M321" s="26"/>
      <c r="N321" s="26"/>
      <c r="O321" s="26"/>
      <c r="P321" s="26"/>
      <c r="Q321" s="26"/>
      <c r="R321" s="26"/>
      <c r="S321" s="26"/>
    </row>
    <row r="322" spans="3:19" x14ac:dyDescent="0.3">
      <c r="C322" s="26"/>
      <c r="D322" s="26"/>
      <c r="E322" s="26"/>
      <c r="F322" s="26"/>
      <c r="G322" s="26"/>
      <c r="H322" s="26"/>
      <c r="I322" s="26"/>
      <c r="J322" s="26"/>
      <c r="K322" s="26"/>
      <c r="L322" s="26"/>
      <c r="M322" s="26"/>
      <c r="N322" s="26"/>
      <c r="O322" s="26"/>
      <c r="P322" s="26"/>
      <c r="Q322" s="26"/>
      <c r="R322" s="26"/>
      <c r="S322" s="26"/>
    </row>
    <row r="323" spans="3:19" x14ac:dyDescent="0.3">
      <c r="C323" s="26"/>
      <c r="D323" s="26"/>
      <c r="E323" s="26"/>
      <c r="F323" s="26"/>
      <c r="G323" s="26"/>
      <c r="H323" s="26"/>
      <c r="I323" s="26"/>
      <c r="J323" s="26"/>
      <c r="K323" s="26"/>
      <c r="L323" s="26"/>
      <c r="M323" s="26"/>
      <c r="N323" s="26"/>
      <c r="O323" s="26"/>
      <c r="P323" s="26"/>
      <c r="Q323" s="26"/>
      <c r="R323" s="26"/>
      <c r="S323" s="26"/>
    </row>
    <row r="324" spans="3:19" x14ac:dyDescent="0.3">
      <c r="C324" s="26"/>
      <c r="D324" s="26"/>
      <c r="E324" s="26"/>
      <c r="F324" s="26"/>
      <c r="G324" s="26"/>
      <c r="H324" s="26"/>
      <c r="I324" s="26"/>
      <c r="J324" s="26"/>
      <c r="K324" s="26"/>
      <c r="L324" s="26"/>
      <c r="M324" s="26"/>
      <c r="N324" s="26"/>
      <c r="O324" s="26"/>
      <c r="P324" s="26"/>
      <c r="Q324" s="26"/>
      <c r="R324" s="26"/>
      <c r="S324" s="26"/>
    </row>
    <row r="325" spans="3:19" x14ac:dyDescent="0.3">
      <c r="C325" s="26"/>
      <c r="D325" s="26"/>
      <c r="E325" s="26"/>
      <c r="F325" s="26"/>
      <c r="G325" s="26"/>
      <c r="H325" s="26"/>
      <c r="I325" s="26"/>
      <c r="J325" s="26"/>
      <c r="K325" s="26"/>
      <c r="L325" s="26"/>
      <c r="M325" s="26"/>
      <c r="N325" s="26"/>
      <c r="O325" s="26"/>
      <c r="P325" s="26"/>
      <c r="Q325" s="26"/>
      <c r="R325" s="26"/>
      <c r="S325" s="26"/>
    </row>
    <row r="326" spans="3:19" x14ac:dyDescent="0.3">
      <c r="C326" s="26"/>
      <c r="D326" s="26"/>
      <c r="E326" s="26"/>
      <c r="F326" s="26"/>
      <c r="G326" s="26"/>
      <c r="H326" s="26"/>
      <c r="I326" s="26"/>
      <c r="J326" s="26"/>
      <c r="K326" s="26"/>
      <c r="L326" s="26"/>
      <c r="M326" s="26"/>
      <c r="N326" s="26"/>
      <c r="O326" s="26"/>
      <c r="P326" s="26"/>
      <c r="Q326" s="26"/>
      <c r="R326" s="26"/>
      <c r="S326" s="26"/>
    </row>
    <row r="327" spans="3:19" x14ac:dyDescent="0.3">
      <c r="C327" s="26"/>
      <c r="D327" s="26"/>
      <c r="E327" s="26"/>
      <c r="F327" s="26"/>
      <c r="G327" s="26"/>
      <c r="H327" s="26"/>
      <c r="I327" s="26"/>
      <c r="J327" s="26"/>
      <c r="K327" s="26"/>
      <c r="L327" s="26"/>
      <c r="M327" s="26"/>
      <c r="N327" s="26"/>
      <c r="O327" s="26"/>
      <c r="P327" s="26"/>
      <c r="Q327" s="26"/>
      <c r="R327" s="26"/>
      <c r="S327" s="26"/>
    </row>
    <row r="328" spans="3:19" x14ac:dyDescent="0.3">
      <c r="C328" s="26"/>
      <c r="D328" s="26"/>
      <c r="E328" s="26"/>
      <c r="F328" s="26"/>
      <c r="G328" s="26"/>
      <c r="H328" s="26"/>
      <c r="I328" s="26"/>
      <c r="J328" s="26"/>
      <c r="K328" s="26"/>
      <c r="L328" s="26"/>
      <c r="M328" s="26"/>
      <c r="N328" s="26"/>
      <c r="O328" s="26"/>
      <c r="P328" s="26"/>
      <c r="Q328" s="26"/>
      <c r="R328" s="26"/>
      <c r="S328" s="26"/>
    </row>
    <row r="329" spans="3:19" x14ac:dyDescent="0.3">
      <c r="C329" s="26"/>
      <c r="D329" s="26"/>
      <c r="E329" s="26"/>
      <c r="F329" s="26"/>
      <c r="G329" s="26"/>
      <c r="H329" s="26"/>
      <c r="I329" s="26"/>
      <c r="J329" s="26"/>
      <c r="K329" s="26"/>
      <c r="L329" s="26"/>
      <c r="M329" s="26"/>
      <c r="N329" s="26"/>
      <c r="O329" s="26"/>
      <c r="P329" s="26"/>
      <c r="Q329" s="26"/>
      <c r="R329" s="26"/>
      <c r="S329" s="26"/>
    </row>
    <row r="330" spans="3:19" x14ac:dyDescent="0.3">
      <c r="C330" s="26"/>
      <c r="D330" s="26"/>
      <c r="E330" s="26"/>
      <c r="F330" s="26"/>
      <c r="G330" s="26"/>
      <c r="H330" s="26"/>
      <c r="I330" s="26"/>
      <c r="J330" s="26"/>
      <c r="K330" s="26"/>
      <c r="L330" s="26"/>
      <c r="M330" s="26"/>
      <c r="N330" s="26"/>
      <c r="O330" s="26"/>
      <c r="P330" s="26"/>
      <c r="Q330" s="26"/>
      <c r="R330" s="26"/>
      <c r="S330" s="26"/>
    </row>
    <row r="331" spans="3:19" x14ac:dyDescent="0.3">
      <c r="C331" s="26"/>
      <c r="D331" s="26"/>
      <c r="E331" s="26"/>
      <c r="F331" s="26"/>
      <c r="G331" s="26"/>
      <c r="H331" s="26"/>
      <c r="I331" s="26"/>
      <c r="J331" s="26"/>
      <c r="K331" s="26"/>
      <c r="L331" s="26"/>
      <c r="M331" s="26"/>
      <c r="N331" s="26"/>
      <c r="O331" s="26"/>
      <c r="P331" s="26"/>
      <c r="Q331" s="26"/>
      <c r="R331" s="26"/>
      <c r="S331" s="26"/>
    </row>
    <row r="332" spans="3:19" x14ac:dyDescent="0.3">
      <c r="C332" s="26"/>
      <c r="D332" s="26"/>
      <c r="E332" s="26"/>
      <c r="F332" s="26"/>
      <c r="G332" s="26"/>
      <c r="H332" s="26"/>
      <c r="I332" s="26"/>
      <c r="J332" s="26"/>
      <c r="K332" s="26"/>
      <c r="L332" s="26"/>
      <c r="M332" s="26"/>
      <c r="N332" s="26"/>
      <c r="O332" s="26"/>
      <c r="P332" s="26"/>
      <c r="Q332" s="26"/>
      <c r="R332" s="26"/>
      <c r="S332" s="26"/>
    </row>
    <row r="333" spans="3:19" x14ac:dyDescent="0.3">
      <c r="C333" s="26"/>
      <c r="D333" s="26"/>
      <c r="E333" s="26"/>
      <c r="F333" s="26"/>
      <c r="G333" s="26"/>
      <c r="H333" s="26"/>
      <c r="I333" s="26"/>
      <c r="J333" s="26"/>
      <c r="K333" s="26"/>
      <c r="L333" s="26"/>
      <c r="M333" s="26"/>
      <c r="N333" s="26"/>
      <c r="O333" s="26"/>
      <c r="P333" s="26"/>
      <c r="Q333" s="26"/>
      <c r="R333" s="26"/>
      <c r="S333" s="26"/>
    </row>
    <row r="334" spans="3:19" x14ac:dyDescent="0.3">
      <c r="C334" s="26"/>
      <c r="D334" s="26"/>
      <c r="E334" s="26"/>
      <c r="F334" s="26"/>
      <c r="G334" s="26"/>
      <c r="H334" s="26"/>
      <c r="I334" s="26"/>
      <c r="J334" s="26"/>
      <c r="K334" s="26"/>
      <c r="L334" s="26"/>
      <c r="M334" s="26"/>
      <c r="N334" s="26"/>
      <c r="O334" s="26"/>
      <c r="P334" s="26"/>
      <c r="Q334" s="26"/>
      <c r="R334" s="26"/>
      <c r="S334" s="26"/>
    </row>
    <row r="335" spans="3:19" x14ac:dyDescent="0.3">
      <c r="C335" s="26"/>
      <c r="D335" s="26"/>
      <c r="E335" s="26"/>
      <c r="F335" s="26"/>
      <c r="G335" s="26"/>
      <c r="H335" s="26"/>
      <c r="I335" s="26"/>
      <c r="J335" s="26"/>
      <c r="K335" s="26"/>
      <c r="L335" s="26"/>
      <c r="M335" s="26"/>
      <c r="N335" s="26"/>
      <c r="O335" s="26"/>
      <c r="P335" s="26"/>
      <c r="Q335" s="26"/>
      <c r="R335" s="26"/>
      <c r="S335" s="26"/>
    </row>
    <row r="336" spans="3:19" x14ac:dyDescent="0.3">
      <c r="C336" s="26"/>
      <c r="D336" s="26"/>
      <c r="E336" s="26"/>
      <c r="F336" s="26"/>
      <c r="G336" s="26"/>
      <c r="H336" s="26"/>
      <c r="I336" s="26"/>
      <c r="J336" s="26"/>
      <c r="K336" s="26"/>
      <c r="L336" s="26"/>
      <c r="M336" s="26"/>
      <c r="N336" s="26"/>
      <c r="O336" s="26"/>
      <c r="P336" s="26"/>
      <c r="Q336" s="26"/>
      <c r="R336" s="26"/>
      <c r="S336" s="26"/>
    </row>
    <row r="337" spans="3:19" x14ac:dyDescent="0.3">
      <c r="C337" s="26"/>
      <c r="D337" s="26"/>
      <c r="E337" s="26"/>
      <c r="F337" s="26"/>
      <c r="G337" s="26"/>
      <c r="H337" s="26"/>
      <c r="I337" s="26"/>
      <c r="J337" s="26"/>
      <c r="K337" s="26"/>
      <c r="L337" s="26"/>
      <c r="M337" s="26"/>
      <c r="N337" s="26"/>
      <c r="O337" s="26"/>
      <c r="P337" s="26"/>
      <c r="Q337" s="26"/>
      <c r="R337" s="26"/>
      <c r="S337" s="26"/>
    </row>
    <row r="338" spans="3:19" x14ac:dyDescent="0.3">
      <c r="C338" s="26"/>
      <c r="D338" s="26"/>
      <c r="E338" s="26"/>
      <c r="F338" s="26"/>
      <c r="G338" s="26"/>
      <c r="H338" s="26"/>
      <c r="I338" s="26"/>
      <c r="J338" s="26"/>
      <c r="K338" s="26"/>
      <c r="L338" s="26"/>
      <c r="M338" s="26"/>
      <c r="N338" s="26"/>
      <c r="O338" s="26"/>
      <c r="P338" s="26"/>
      <c r="Q338" s="26"/>
      <c r="R338" s="26"/>
      <c r="S338" s="26"/>
    </row>
    <row r="339" spans="3:19" x14ac:dyDescent="0.3">
      <c r="C339" s="26"/>
      <c r="D339" s="26"/>
      <c r="E339" s="26"/>
      <c r="F339" s="26"/>
      <c r="G339" s="26"/>
      <c r="H339" s="26"/>
      <c r="I339" s="26"/>
      <c r="J339" s="26"/>
      <c r="K339" s="26"/>
      <c r="L339" s="26"/>
      <c r="M339" s="26"/>
      <c r="N339" s="26"/>
      <c r="O339" s="26"/>
      <c r="P339" s="26"/>
      <c r="Q339" s="26"/>
      <c r="R339" s="26"/>
      <c r="S339" s="26"/>
    </row>
    <row r="340" spans="3:19" x14ac:dyDescent="0.3">
      <c r="C340" s="26"/>
      <c r="D340" s="26"/>
      <c r="E340" s="26"/>
      <c r="F340" s="26"/>
      <c r="G340" s="26"/>
      <c r="H340" s="26"/>
      <c r="I340" s="26"/>
      <c r="J340" s="26"/>
      <c r="K340" s="26"/>
      <c r="L340" s="26"/>
      <c r="M340" s="26"/>
      <c r="N340" s="26"/>
      <c r="O340" s="26"/>
      <c r="P340" s="26"/>
      <c r="Q340" s="26"/>
      <c r="R340" s="26"/>
      <c r="S340" s="26"/>
    </row>
    <row r="341" spans="3:19" x14ac:dyDescent="0.3">
      <c r="C341" s="26"/>
      <c r="D341" s="26"/>
      <c r="E341" s="26"/>
      <c r="F341" s="26"/>
      <c r="G341" s="26"/>
      <c r="H341" s="26"/>
      <c r="I341" s="26"/>
      <c r="J341" s="26"/>
      <c r="K341" s="26"/>
      <c r="L341" s="26"/>
      <c r="M341" s="26"/>
      <c r="N341" s="26"/>
      <c r="O341" s="26"/>
      <c r="P341" s="26"/>
      <c r="Q341" s="26"/>
      <c r="R341" s="26"/>
      <c r="S341" s="26"/>
    </row>
    <row r="342" spans="3:19" x14ac:dyDescent="0.3">
      <c r="C342" s="26"/>
      <c r="D342" s="26"/>
      <c r="E342" s="26"/>
      <c r="F342" s="26"/>
      <c r="G342" s="26"/>
      <c r="H342" s="26"/>
      <c r="I342" s="26"/>
      <c r="J342" s="26"/>
      <c r="K342" s="26"/>
      <c r="L342" s="26"/>
      <c r="M342" s="26"/>
      <c r="N342" s="26"/>
      <c r="O342" s="26"/>
      <c r="P342" s="26"/>
      <c r="Q342" s="26"/>
      <c r="R342" s="26"/>
      <c r="S342" s="26"/>
    </row>
    <row r="343" spans="3:19" x14ac:dyDescent="0.3">
      <c r="C343" s="26"/>
      <c r="D343" s="26"/>
      <c r="E343" s="26"/>
      <c r="F343" s="26"/>
      <c r="G343" s="26"/>
      <c r="H343" s="26"/>
      <c r="I343" s="26"/>
      <c r="J343" s="26"/>
      <c r="K343" s="26"/>
      <c r="L343" s="26"/>
      <c r="M343" s="26"/>
      <c r="N343" s="26"/>
      <c r="O343" s="26"/>
      <c r="P343" s="26"/>
      <c r="Q343" s="26"/>
      <c r="R343" s="26"/>
      <c r="S343" s="26"/>
    </row>
    <row r="344" spans="3:19" x14ac:dyDescent="0.3">
      <c r="C344" s="26"/>
      <c r="D344" s="26"/>
      <c r="E344" s="26"/>
      <c r="F344" s="26"/>
      <c r="G344" s="26"/>
      <c r="H344" s="26"/>
      <c r="I344" s="26"/>
      <c r="J344" s="26"/>
      <c r="K344" s="26"/>
      <c r="L344" s="26"/>
      <c r="M344" s="26"/>
      <c r="N344" s="26"/>
      <c r="O344" s="26"/>
      <c r="P344" s="26"/>
      <c r="Q344" s="26"/>
      <c r="R344" s="26"/>
      <c r="S344" s="26"/>
    </row>
    <row r="345" spans="3:19" x14ac:dyDescent="0.3">
      <c r="C345" s="26"/>
      <c r="D345" s="26"/>
      <c r="E345" s="26"/>
      <c r="F345" s="26"/>
      <c r="G345" s="26"/>
      <c r="H345" s="26"/>
      <c r="I345" s="26"/>
      <c r="J345" s="26"/>
      <c r="K345" s="26"/>
      <c r="L345" s="26"/>
      <c r="M345" s="26"/>
      <c r="N345" s="26"/>
      <c r="O345" s="26"/>
      <c r="P345" s="26"/>
      <c r="Q345" s="26"/>
      <c r="R345" s="26"/>
      <c r="S345" s="26"/>
    </row>
    <row r="346" spans="3:19" x14ac:dyDescent="0.3">
      <c r="C346" s="26"/>
      <c r="D346" s="26"/>
      <c r="E346" s="26"/>
      <c r="F346" s="26"/>
      <c r="G346" s="26"/>
      <c r="H346" s="26"/>
      <c r="I346" s="26"/>
      <c r="J346" s="26"/>
      <c r="K346" s="26"/>
      <c r="L346" s="26"/>
      <c r="M346" s="26"/>
      <c r="N346" s="26"/>
      <c r="O346" s="26"/>
      <c r="P346" s="26"/>
      <c r="Q346" s="26"/>
      <c r="R346" s="26"/>
      <c r="S346" s="26"/>
    </row>
    <row r="347" spans="3:19" x14ac:dyDescent="0.3">
      <c r="C347" s="26"/>
      <c r="D347" s="26"/>
      <c r="E347" s="26"/>
      <c r="F347" s="26"/>
      <c r="G347" s="26"/>
      <c r="H347" s="26"/>
      <c r="I347" s="26"/>
      <c r="J347" s="26"/>
      <c r="K347" s="26"/>
      <c r="L347" s="26"/>
      <c r="M347" s="26"/>
      <c r="N347" s="26"/>
      <c r="O347" s="26"/>
      <c r="P347" s="26"/>
      <c r="Q347" s="26"/>
      <c r="R347" s="26"/>
      <c r="S347" s="26"/>
    </row>
    <row r="348" spans="3:19" x14ac:dyDescent="0.3">
      <c r="C348" s="26"/>
      <c r="D348" s="26"/>
      <c r="E348" s="26"/>
      <c r="F348" s="26"/>
      <c r="G348" s="26"/>
      <c r="H348" s="26"/>
      <c r="I348" s="26"/>
      <c r="J348" s="26"/>
      <c r="K348" s="26"/>
      <c r="L348" s="26"/>
      <c r="M348" s="26"/>
      <c r="N348" s="26"/>
      <c r="O348" s="26"/>
      <c r="P348" s="26"/>
      <c r="Q348" s="26"/>
      <c r="R348" s="26"/>
      <c r="S348" s="26"/>
    </row>
    <row r="349" spans="3:19" x14ac:dyDescent="0.3">
      <c r="C349" s="26"/>
      <c r="D349" s="26"/>
      <c r="E349" s="26"/>
      <c r="F349" s="26"/>
      <c r="G349" s="26"/>
      <c r="H349" s="26"/>
      <c r="I349" s="26"/>
      <c r="J349" s="26"/>
      <c r="K349" s="26"/>
      <c r="L349" s="26"/>
      <c r="M349" s="26"/>
      <c r="N349" s="26"/>
      <c r="O349" s="26"/>
      <c r="P349" s="26"/>
      <c r="Q349" s="26"/>
      <c r="R349" s="26"/>
      <c r="S349" s="26"/>
    </row>
    <row r="350" spans="3:19" x14ac:dyDescent="0.3">
      <c r="C350" s="26"/>
      <c r="D350" s="26"/>
      <c r="E350" s="26"/>
      <c r="F350" s="26"/>
      <c r="G350" s="26"/>
      <c r="H350" s="26"/>
      <c r="I350" s="26"/>
      <c r="J350" s="26"/>
      <c r="K350" s="26"/>
      <c r="L350" s="26"/>
      <c r="M350" s="26"/>
      <c r="N350" s="26"/>
      <c r="O350" s="26"/>
      <c r="P350" s="26"/>
      <c r="Q350" s="26"/>
      <c r="R350" s="26"/>
      <c r="S350" s="26"/>
    </row>
    <row r="351" spans="3:19" x14ac:dyDescent="0.3">
      <c r="C351" s="26"/>
      <c r="D351" s="26"/>
      <c r="E351" s="26"/>
      <c r="F351" s="26"/>
      <c r="G351" s="26"/>
      <c r="H351" s="26"/>
      <c r="I351" s="26"/>
      <c r="J351" s="26"/>
      <c r="K351" s="26"/>
      <c r="L351" s="26"/>
      <c r="M351" s="26"/>
      <c r="N351" s="26"/>
      <c r="O351" s="26"/>
      <c r="P351" s="26"/>
      <c r="Q351" s="26"/>
      <c r="R351" s="26"/>
      <c r="S351" s="26"/>
    </row>
  </sheetData>
  <sheetProtection algorithmName="SHA-512" hashValue="+6N/8scms3LfF/HswOhYxNiUSaK+8GFDmrL5Vj7BFIigUABY9pvJXUnEHBwPAAq9yVx03A3KCO0fMIEA/DjgOQ==" saltValue="iGJF8utrcE4dmg6NY7iSKQ==" spinCount="100000" sheet="1" objects="1" scenarios="1"/>
  <mergeCells count="1">
    <mergeCell ref="A1:B2"/>
  </mergeCells>
  <conditionalFormatting sqref="A8:A19">
    <cfRule type="expression" dxfId="0" priority="1">
      <formula>A8=""</formula>
    </cfRule>
  </conditionalFormatting>
  <pageMargins left="0.70866141732283472" right="0.70866141732283472" top="0.74803149606299213" bottom="0.74803149606299213" header="0.31496062992125984" footer="0.31496062992125984"/>
  <pageSetup paperSize="9"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pageSetUpPr fitToPage="1"/>
  </sheetPr>
  <dimension ref="A1:AA465"/>
  <sheetViews>
    <sheetView zoomScale="85" zoomScaleNormal="85" workbookViewId="0">
      <selection activeCell="E36" sqref="E36"/>
    </sheetView>
  </sheetViews>
  <sheetFormatPr baseColWidth="10" defaultColWidth="10.6640625" defaultRowHeight="14.4" x14ac:dyDescent="0.3"/>
  <cols>
    <col min="1" max="2" width="10.6640625" style="7"/>
    <col min="3" max="3" width="12.44140625" style="7" customWidth="1"/>
    <col min="4" max="16384" width="10.6640625" style="7"/>
  </cols>
  <sheetData>
    <row r="1" spans="1:27" ht="15.6" x14ac:dyDescent="0.3">
      <c r="A1" s="432" t="s">
        <v>812</v>
      </c>
      <c r="B1" s="432"/>
      <c r="C1" s="432"/>
      <c r="D1" s="432"/>
      <c r="E1" s="432"/>
      <c r="F1" s="432"/>
      <c r="G1" s="432"/>
      <c r="H1" s="432"/>
      <c r="I1" s="432"/>
      <c r="J1" s="432"/>
      <c r="K1" s="432"/>
      <c r="L1" s="432"/>
      <c r="M1" s="432"/>
      <c r="N1" s="432"/>
      <c r="O1" s="432"/>
    </row>
    <row r="2" spans="1:27" x14ac:dyDescent="0.3">
      <c r="A2" s="334"/>
      <c r="B2" s="334"/>
      <c r="C2" s="334"/>
      <c r="D2" s="334"/>
      <c r="E2" s="334"/>
      <c r="F2" s="334"/>
      <c r="G2" s="334"/>
      <c r="H2" s="334"/>
      <c r="I2" s="334"/>
      <c r="J2" s="334"/>
      <c r="K2" s="334"/>
      <c r="L2" s="334"/>
      <c r="M2" s="334"/>
      <c r="N2" s="334"/>
      <c r="O2" s="334"/>
      <c r="P2" s="6"/>
      <c r="Q2" s="6"/>
      <c r="R2" s="6"/>
      <c r="S2" s="6"/>
      <c r="T2" s="6"/>
      <c r="U2" s="6"/>
      <c r="V2" s="6"/>
      <c r="W2" s="6"/>
      <c r="X2" s="6"/>
      <c r="Y2" s="6"/>
      <c r="Z2" s="6"/>
      <c r="AA2" s="6"/>
    </row>
    <row r="3" spans="1:27" ht="47.25" customHeight="1" x14ac:dyDescent="0.3">
      <c r="A3" s="335"/>
      <c r="B3" s="336" t="s">
        <v>664</v>
      </c>
      <c r="C3" s="336" t="s">
        <v>665</v>
      </c>
      <c r="D3" s="500" t="s">
        <v>666</v>
      </c>
      <c r="E3" s="500"/>
      <c r="F3" s="500"/>
      <c r="G3" s="500"/>
      <c r="H3" s="500"/>
      <c r="I3" s="500"/>
      <c r="J3" s="500"/>
      <c r="K3" s="500"/>
      <c r="L3" s="500"/>
      <c r="M3" s="500"/>
      <c r="N3" s="500"/>
      <c r="O3" s="500"/>
      <c r="P3" s="6"/>
      <c r="Q3" s="6"/>
      <c r="R3" s="6"/>
      <c r="S3" s="6"/>
      <c r="T3" s="6"/>
      <c r="U3" s="6"/>
      <c r="V3" s="6"/>
      <c r="W3" s="6"/>
      <c r="X3" s="6"/>
      <c r="Y3" s="6"/>
      <c r="Z3" s="6"/>
      <c r="AA3" s="6"/>
    </row>
    <row r="4" spans="1:27" x14ac:dyDescent="0.3">
      <c r="A4" s="220"/>
      <c r="B4" s="275">
        <v>1</v>
      </c>
      <c r="C4" s="276">
        <v>44347</v>
      </c>
      <c r="D4" s="501" t="s">
        <v>836</v>
      </c>
      <c r="E4" s="501"/>
      <c r="F4" s="501"/>
      <c r="G4" s="501"/>
      <c r="H4" s="501"/>
      <c r="I4" s="501"/>
      <c r="J4" s="501"/>
      <c r="K4" s="501"/>
      <c r="L4" s="501"/>
      <c r="M4" s="501"/>
      <c r="N4" s="501"/>
      <c r="O4" s="501"/>
      <c r="P4" s="6"/>
      <c r="Q4" s="6"/>
      <c r="R4" s="6"/>
      <c r="S4" s="6"/>
      <c r="T4" s="6"/>
      <c r="U4" s="6"/>
      <c r="V4" s="6"/>
      <c r="W4" s="6"/>
      <c r="X4" s="6"/>
      <c r="Y4" s="6"/>
      <c r="Z4" s="6"/>
      <c r="AA4" s="6"/>
    </row>
    <row r="5" spans="1:27" x14ac:dyDescent="0.3">
      <c r="A5" s="220"/>
      <c r="B5" s="277"/>
      <c r="C5" s="278"/>
      <c r="D5" s="502"/>
      <c r="E5" s="502"/>
      <c r="F5" s="502"/>
      <c r="G5" s="502"/>
      <c r="H5" s="502"/>
      <c r="I5" s="502"/>
      <c r="J5" s="502"/>
      <c r="K5" s="502"/>
      <c r="L5" s="502"/>
      <c r="M5" s="502"/>
      <c r="N5" s="502"/>
      <c r="O5" s="502"/>
      <c r="P5" s="6"/>
      <c r="Q5" s="6"/>
      <c r="R5" s="6"/>
      <c r="S5" s="6"/>
      <c r="T5" s="6"/>
      <c r="U5" s="6"/>
      <c r="V5" s="6"/>
      <c r="W5" s="6"/>
      <c r="X5" s="6"/>
      <c r="Y5" s="6"/>
      <c r="Z5" s="6"/>
      <c r="AA5" s="6"/>
    </row>
    <row r="6" spans="1:27" x14ac:dyDescent="0.3">
      <c r="A6" s="220"/>
      <c r="B6" s="277"/>
      <c r="C6" s="279"/>
      <c r="D6" s="503"/>
      <c r="E6" s="503"/>
      <c r="F6" s="503"/>
      <c r="G6" s="503"/>
      <c r="H6" s="503"/>
      <c r="I6" s="503"/>
      <c r="J6" s="503"/>
      <c r="K6" s="503"/>
      <c r="L6" s="503"/>
      <c r="M6" s="503"/>
      <c r="N6" s="503"/>
      <c r="O6" s="503"/>
      <c r="P6" s="6"/>
      <c r="Q6" s="6"/>
      <c r="R6" s="6"/>
      <c r="S6" s="6"/>
      <c r="T6" s="6"/>
      <c r="U6" s="6"/>
      <c r="V6" s="6"/>
      <c r="W6" s="6"/>
      <c r="X6" s="6"/>
      <c r="Y6" s="6"/>
      <c r="Z6" s="6"/>
      <c r="AA6" s="6"/>
    </row>
    <row r="7" spans="1:27" x14ac:dyDescent="0.3">
      <c r="A7" s="220"/>
      <c r="B7" s="277"/>
      <c r="C7" s="279"/>
      <c r="D7" s="502"/>
      <c r="E7" s="502"/>
      <c r="F7" s="502"/>
      <c r="G7" s="502"/>
      <c r="H7" s="502"/>
      <c r="I7" s="502"/>
      <c r="J7" s="502"/>
      <c r="K7" s="502"/>
      <c r="L7" s="502"/>
      <c r="M7" s="502"/>
      <c r="N7" s="502"/>
      <c r="O7" s="502"/>
      <c r="P7" s="6"/>
      <c r="Q7" s="6"/>
      <c r="R7" s="6"/>
      <c r="S7" s="6"/>
      <c r="T7" s="6"/>
      <c r="U7" s="6"/>
      <c r="V7" s="6"/>
      <c r="W7" s="6"/>
      <c r="X7" s="6"/>
      <c r="Y7" s="6"/>
      <c r="Z7" s="6"/>
      <c r="AA7" s="6"/>
    </row>
    <row r="8" spans="1:27" x14ac:dyDescent="0.3">
      <c r="A8" s="220"/>
      <c r="B8" s="277"/>
      <c r="C8" s="279"/>
      <c r="D8" s="502"/>
      <c r="E8" s="502"/>
      <c r="F8" s="502"/>
      <c r="G8" s="502"/>
      <c r="H8" s="502"/>
      <c r="I8" s="502"/>
      <c r="J8" s="502"/>
      <c r="K8" s="502"/>
      <c r="L8" s="502"/>
      <c r="M8" s="502"/>
      <c r="N8" s="502"/>
      <c r="O8" s="502"/>
      <c r="P8" s="6"/>
      <c r="Q8" s="6"/>
      <c r="R8" s="6"/>
      <c r="S8" s="6"/>
      <c r="T8" s="6"/>
      <c r="U8" s="6"/>
      <c r="V8" s="6"/>
      <c r="W8" s="6"/>
      <c r="X8" s="6"/>
      <c r="Y8" s="6"/>
      <c r="Z8" s="6"/>
      <c r="AA8" s="6"/>
    </row>
    <row r="9" spans="1:27" x14ac:dyDescent="0.3">
      <c r="A9" s="220"/>
      <c r="B9" s="277"/>
      <c r="C9" s="279"/>
      <c r="D9" s="502"/>
      <c r="E9" s="502"/>
      <c r="F9" s="502"/>
      <c r="G9" s="502"/>
      <c r="H9" s="502"/>
      <c r="I9" s="502"/>
      <c r="J9" s="502"/>
      <c r="K9" s="502"/>
      <c r="L9" s="502"/>
      <c r="M9" s="502"/>
      <c r="N9" s="502"/>
      <c r="O9" s="502"/>
      <c r="P9" s="6"/>
      <c r="Q9" s="6"/>
      <c r="R9" s="6"/>
      <c r="S9" s="6"/>
      <c r="T9" s="6"/>
      <c r="U9" s="6"/>
      <c r="V9" s="6"/>
      <c r="W9" s="6"/>
      <c r="X9" s="6"/>
      <c r="Y9" s="6"/>
      <c r="Z9" s="6"/>
      <c r="AA9" s="6"/>
    </row>
    <row r="10" spans="1:27" x14ac:dyDescent="0.3">
      <c r="A10" s="220"/>
      <c r="B10" s="277"/>
      <c r="C10" s="279"/>
      <c r="D10" s="502"/>
      <c r="E10" s="502"/>
      <c r="F10" s="502"/>
      <c r="G10" s="502"/>
      <c r="H10" s="502"/>
      <c r="I10" s="502"/>
      <c r="J10" s="502"/>
      <c r="K10" s="502"/>
      <c r="L10" s="502"/>
      <c r="M10" s="502"/>
      <c r="N10" s="502"/>
      <c r="O10" s="502"/>
      <c r="P10" s="6"/>
      <c r="Q10" s="6"/>
      <c r="R10" s="6"/>
      <c r="S10" s="6"/>
      <c r="T10" s="6"/>
      <c r="U10" s="6"/>
      <c r="V10" s="6"/>
      <c r="W10" s="6"/>
      <c r="X10" s="6"/>
      <c r="Y10" s="6"/>
      <c r="Z10" s="6"/>
      <c r="AA10" s="6"/>
    </row>
    <row r="11" spans="1:27" x14ac:dyDescent="0.3">
      <c r="A11" s="220"/>
      <c r="B11" s="277"/>
      <c r="C11" s="279"/>
      <c r="D11" s="502"/>
      <c r="E11" s="502"/>
      <c r="F11" s="502"/>
      <c r="G11" s="502"/>
      <c r="H11" s="502"/>
      <c r="I11" s="502"/>
      <c r="J11" s="502"/>
      <c r="K11" s="502"/>
      <c r="L11" s="502"/>
      <c r="M11" s="502"/>
      <c r="N11" s="502"/>
      <c r="O11" s="502"/>
      <c r="P11" s="6"/>
      <c r="Q11" s="6"/>
      <c r="R11" s="6"/>
      <c r="S11" s="6"/>
      <c r="T11" s="6"/>
      <c r="U11" s="6"/>
      <c r="V11" s="6"/>
      <c r="W11" s="6"/>
      <c r="X11" s="6"/>
      <c r="Y11" s="6"/>
      <c r="Z11" s="6"/>
      <c r="AA11" s="6"/>
    </row>
    <row r="12" spans="1:27" x14ac:dyDescent="0.3">
      <c r="A12" s="220"/>
      <c r="B12" s="277"/>
      <c r="C12" s="279"/>
      <c r="D12" s="502"/>
      <c r="E12" s="502"/>
      <c r="F12" s="502"/>
      <c r="G12" s="502"/>
      <c r="H12" s="502"/>
      <c r="I12" s="502"/>
      <c r="J12" s="502"/>
      <c r="K12" s="502"/>
      <c r="L12" s="502"/>
      <c r="M12" s="502"/>
      <c r="N12" s="502"/>
      <c r="O12" s="502"/>
      <c r="P12" s="6"/>
      <c r="Q12" s="6"/>
      <c r="R12" s="6"/>
      <c r="S12" s="6"/>
      <c r="T12" s="6"/>
      <c r="U12" s="6"/>
      <c r="V12" s="6"/>
      <c r="W12" s="6"/>
      <c r="X12" s="6"/>
      <c r="Y12" s="6"/>
      <c r="Z12" s="6"/>
      <c r="AA12" s="6"/>
    </row>
    <row r="13" spans="1:27" x14ac:dyDescent="0.3">
      <c r="A13" s="220"/>
      <c r="B13" s="277"/>
      <c r="C13" s="280"/>
      <c r="D13" s="504"/>
      <c r="E13" s="504"/>
      <c r="F13" s="504"/>
      <c r="G13" s="504"/>
      <c r="H13" s="504"/>
      <c r="I13" s="504"/>
      <c r="J13" s="504"/>
      <c r="K13" s="504"/>
      <c r="L13" s="504"/>
      <c r="M13" s="504"/>
      <c r="N13" s="504"/>
      <c r="O13" s="504"/>
      <c r="P13" s="6"/>
      <c r="Q13" s="6"/>
      <c r="R13" s="6"/>
      <c r="S13" s="6"/>
      <c r="T13" s="6"/>
      <c r="U13" s="6"/>
      <c r="V13" s="6"/>
      <c r="W13" s="6"/>
      <c r="X13" s="6"/>
      <c r="Y13" s="6"/>
      <c r="Z13" s="6"/>
      <c r="AA13" s="6"/>
    </row>
    <row r="14" spans="1:27" x14ac:dyDescent="0.3">
      <c r="A14" s="220"/>
      <c r="B14" s="277"/>
      <c r="C14" s="280"/>
      <c r="D14" s="504"/>
      <c r="E14" s="504"/>
      <c r="F14" s="504"/>
      <c r="G14" s="504"/>
      <c r="H14" s="504"/>
      <c r="I14" s="504"/>
      <c r="J14" s="504"/>
      <c r="K14" s="504"/>
      <c r="L14" s="504"/>
      <c r="M14" s="504"/>
      <c r="N14" s="504"/>
      <c r="O14" s="504"/>
      <c r="P14" s="6"/>
      <c r="Q14" s="6"/>
      <c r="R14" s="6"/>
      <c r="S14" s="6"/>
      <c r="T14" s="6"/>
      <c r="U14" s="6"/>
      <c r="V14" s="6"/>
      <c r="W14" s="6"/>
      <c r="X14" s="6"/>
      <c r="Y14" s="6"/>
      <c r="Z14" s="6"/>
      <c r="AA14" s="6"/>
    </row>
    <row r="15" spans="1:27" x14ac:dyDescent="0.3">
      <c r="A15" s="220"/>
      <c r="B15" s="277"/>
      <c r="C15" s="280"/>
      <c r="D15" s="504"/>
      <c r="E15" s="504"/>
      <c r="F15" s="504"/>
      <c r="G15" s="504"/>
      <c r="H15" s="504"/>
      <c r="I15" s="504"/>
      <c r="J15" s="504"/>
      <c r="K15" s="504"/>
      <c r="L15" s="504"/>
      <c r="M15" s="504"/>
      <c r="N15" s="504"/>
      <c r="O15" s="504"/>
      <c r="P15" s="6"/>
      <c r="Q15" s="6"/>
      <c r="R15" s="6"/>
      <c r="S15" s="6"/>
      <c r="T15" s="6"/>
      <c r="U15" s="6"/>
      <c r="V15" s="6"/>
      <c r="W15" s="6"/>
      <c r="X15" s="6"/>
      <c r="Y15" s="6"/>
      <c r="Z15" s="6"/>
      <c r="AA15" s="6"/>
    </row>
    <row r="16" spans="1:27" x14ac:dyDescent="0.3">
      <c r="A16" s="220"/>
      <c r="B16" s="277"/>
      <c r="C16" s="280"/>
      <c r="D16" s="504"/>
      <c r="E16" s="504"/>
      <c r="F16" s="504"/>
      <c r="G16" s="504"/>
      <c r="H16" s="504"/>
      <c r="I16" s="504"/>
      <c r="J16" s="504"/>
      <c r="K16" s="504"/>
      <c r="L16" s="504"/>
      <c r="M16" s="504"/>
      <c r="N16" s="504"/>
      <c r="O16" s="504"/>
      <c r="P16" s="6"/>
      <c r="Q16" s="6"/>
      <c r="R16" s="6"/>
      <c r="S16" s="6"/>
      <c r="T16" s="6"/>
      <c r="U16" s="6"/>
      <c r="V16" s="6"/>
      <c r="W16" s="6"/>
      <c r="X16" s="6"/>
      <c r="Y16" s="6"/>
      <c r="Z16" s="6"/>
      <c r="AA16" s="6"/>
    </row>
    <row r="17" spans="1:27" x14ac:dyDescent="0.3">
      <c r="A17" s="220"/>
      <c r="B17" s="277"/>
      <c r="C17" s="280"/>
      <c r="D17" s="504"/>
      <c r="E17" s="504"/>
      <c r="F17" s="504"/>
      <c r="G17" s="504"/>
      <c r="H17" s="504"/>
      <c r="I17" s="504"/>
      <c r="J17" s="504"/>
      <c r="K17" s="504"/>
      <c r="L17" s="504"/>
      <c r="M17" s="504"/>
      <c r="N17" s="504"/>
      <c r="O17" s="504"/>
      <c r="P17" s="6"/>
      <c r="Q17" s="6"/>
      <c r="R17" s="6"/>
      <c r="S17" s="6"/>
      <c r="T17" s="6"/>
      <c r="U17" s="6"/>
      <c r="V17" s="6"/>
      <c r="W17" s="6"/>
      <c r="X17" s="6"/>
      <c r="Y17" s="6"/>
      <c r="Z17" s="6"/>
      <c r="AA17" s="6"/>
    </row>
    <row r="18" spans="1:27" x14ac:dyDescent="0.3">
      <c r="A18" s="220"/>
      <c r="B18" s="277"/>
      <c r="C18" s="280"/>
      <c r="D18" s="504"/>
      <c r="E18" s="504"/>
      <c r="F18" s="504"/>
      <c r="G18" s="504"/>
      <c r="H18" s="504"/>
      <c r="I18" s="504"/>
      <c r="J18" s="504"/>
      <c r="K18" s="504"/>
      <c r="L18" s="504"/>
      <c r="M18" s="504"/>
      <c r="N18" s="504"/>
      <c r="O18" s="504"/>
      <c r="P18" s="6"/>
      <c r="Q18" s="6"/>
      <c r="R18" s="6"/>
      <c r="S18" s="6"/>
      <c r="T18" s="6"/>
      <c r="U18" s="6"/>
      <c r="V18" s="6"/>
      <c r="W18" s="6"/>
      <c r="X18" s="6"/>
      <c r="Y18" s="6"/>
      <c r="Z18" s="6"/>
      <c r="AA18" s="6"/>
    </row>
    <row r="19" spans="1:27" x14ac:dyDescent="0.3">
      <c r="A19" s="220"/>
      <c r="B19" s="277"/>
      <c r="C19" s="280"/>
      <c r="D19" s="504"/>
      <c r="E19" s="504"/>
      <c r="F19" s="504"/>
      <c r="G19" s="504"/>
      <c r="H19" s="504"/>
      <c r="I19" s="504"/>
      <c r="J19" s="504"/>
      <c r="K19" s="504"/>
      <c r="L19" s="504"/>
      <c r="M19" s="504"/>
      <c r="N19" s="504"/>
      <c r="O19" s="504"/>
      <c r="P19" s="6"/>
      <c r="Q19" s="6"/>
      <c r="R19" s="6"/>
      <c r="S19" s="6"/>
      <c r="T19" s="6"/>
      <c r="U19" s="6"/>
      <c r="V19" s="6"/>
      <c r="W19" s="6"/>
      <c r="X19" s="6"/>
      <c r="Y19" s="6"/>
      <c r="Z19" s="6"/>
      <c r="AA19" s="6"/>
    </row>
    <row r="20" spans="1:27" x14ac:dyDescent="0.3">
      <c r="A20" s="220"/>
      <c r="B20" s="277"/>
      <c r="C20" s="280"/>
      <c r="D20" s="504"/>
      <c r="E20" s="504"/>
      <c r="F20" s="504"/>
      <c r="G20" s="504"/>
      <c r="H20" s="504"/>
      <c r="I20" s="504"/>
      <c r="J20" s="504"/>
      <c r="K20" s="504"/>
      <c r="L20" s="504"/>
      <c r="M20" s="504"/>
      <c r="N20" s="504"/>
      <c r="O20" s="504"/>
      <c r="P20" s="6"/>
      <c r="Q20" s="6"/>
      <c r="R20" s="6"/>
      <c r="S20" s="6"/>
      <c r="T20" s="6"/>
      <c r="U20" s="6"/>
      <c r="V20" s="6"/>
      <c r="W20" s="6"/>
      <c r="X20" s="6"/>
      <c r="Y20" s="6"/>
      <c r="Z20" s="6"/>
      <c r="AA20" s="6"/>
    </row>
    <row r="21" spans="1:27" x14ac:dyDescent="0.3">
      <c r="A21" s="220"/>
      <c r="B21" s="277"/>
      <c r="C21" s="279"/>
      <c r="D21" s="504"/>
      <c r="E21" s="504"/>
      <c r="F21" s="504"/>
      <c r="G21" s="504"/>
      <c r="H21" s="504"/>
      <c r="I21" s="504"/>
      <c r="J21" s="504"/>
      <c r="K21" s="504"/>
      <c r="L21" s="504"/>
      <c r="M21" s="504"/>
      <c r="N21" s="504"/>
      <c r="O21" s="504"/>
      <c r="P21" s="6"/>
      <c r="Q21" s="6"/>
      <c r="R21" s="6"/>
      <c r="S21" s="6"/>
      <c r="T21" s="6"/>
      <c r="U21" s="6"/>
      <c r="V21" s="6"/>
      <c r="W21" s="6"/>
      <c r="X21" s="6"/>
      <c r="Y21" s="6"/>
      <c r="Z21" s="6"/>
      <c r="AA21" s="6"/>
    </row>
    <row r="22" spans="1:27" x14ac:dyDescent="0.3">
      <c r="A22" s="220"/>
      <c r="B22" s="277"/>
      <c r="C22" s="280"/>
      <c r="D22" s="504"/>
      <c r="E22" s="504"/>
      <c r="F22" s="504"/>
      <c r="G22" s="504"/>
      <c r="H22" s="504"/>
      <c r="I22" s="504"/>
      <c r="J22" s="504"/>
      <c r="K22" s="504"/>
      <c r="L22" s="504"/>
      <c r="M22" s="504"/>
      <c r="N22" s="504"/>
      <c r="O22" s="504"/>
      <c r="P22" s="6"/>
      <c r="Q22" s="6"/>
      <c r="R22" s="6"/>
      <c r="S22" s="6"/>
      <c r="T22" s="6"/>
      <c r="U22" s="6"/>
      <c r="V22" s="6"/>
      <c r="W22" s="6"/>
      <c r="X22" s="6"/>
      <c r="Y22" s="6"/>
      <c r="Z22" s="6"/>
      <c r="AA22" s="6"/>
    </row>
    <row r="23" spans="1:27" x14ac:dyDescent="0.3">
      <c r="A23" s="220"/>
      <c r="B23" s="277"/>
      <c r="C23" s="280"/>
      <c r="D23" s="504"/>
      <c r="E23" s="504"/>
      <c r="F23" s="504"/>
      <c r="G23" s="504"/>
      <c r="H23" s="504"/>
      <c r="I23" s="504"/>
      <c r="J23" s="504"/>
      <c r="K23" s="504"/>
      <c r="L23" s="504"/>
      <c r="M23" s="504"/>
      <c r="N23" s="504"/>
      <c r="O23" s="504"/>
      <c r="P23" s="6"/>
      <c r="Q23" s="6"/>
      <c r="R23" s="6"/>
      <c r="S23" s="6"/>
      <c r="T23" s="6"/>
      <c r="U23" s="6"/>
      <c r="V23" s="6"/>
      <c r="W23" s="6"/>
      <c r="X23" s="6"/>
      <c r="Y23" s="6"/>
      <c r="Z23" s="6"/>
      <c r="AA23" s="6"/>
    </row>
    <row r="24" spans="1:27" x14ac:dyDescent="0.3">
      <c r="A24" s="220"/>
      <c r="B24" s="277"/>
      <c r="C24" s="280"/>
      <c r="D24" s="504"/>
      <c r="E24" s="504"/>
      <c r="F24" s="504"/>
      <c r="G24" s="504"/>
      <c r="H24" s="504"/>
      <c r="I24" s="504"/>
      <c r="J24" s="504"/>
      <c r="K24" s="504"/>
      <c r="L24" s="504"/>
      <c r="M24" s="504"/>
      <c r="N24" s="504"/>
      <c r="O24" s="504"/>
      <c r="P24" s="6"/>
      <c r="Q24" s="6"/>
      <c r="R24" s="6"/>
      <c r="S24" s="6"/>
      <c r="T24" s="6"/>
      <c r="U24" s="6"/>
      <c r="V24" s="6"/>
      <c r="W24" s="6"/>
      <c r="X24" s="6"/>
      <c r="Y24" s="6"/>
      <c r="Z24" s="6"/>
      <c r="AA24" s="6"/>
    </row>
    <row r="25" spans="1:27" x14ac:dyDescent="0.3">
      <c r="A25" s="220"/>
      <c r="B25" s="220"/>
      <c r="C25" s="220"/>
      <c r="D25" s="220"/>
      <c r="E25" s="220"/>
      <c r="F25" s="220"/>
      <c r="G25" s="220"/>
      <c r="H25" s="220"/>
      <c r="I25" s="220"/>
      <c r="J25" s="220"/>
      <c r="K25" s="220"/>
      <c r="L25" s="220"/>
      <c r="M25" s="220"/>
      <c r="N25" s="220"/>
      <c r="O25" s="220"/>
      <c r="P25" s="6"/>
      <c r="Q25" s="6"/>
      <c r="R25" s="6"/>
      <c r="S25" s="6"/>
      <c r="T25" s="6"/>
      <c r="U25" s="6"/>
      <c r="V25" s="6"/>
      <c r="W25" s="6"/>
      <c r="X25" s="6"/>
      <c r="Y25" s="6"/>
      <c r="Z25" s="6"/>
      <c r="AA25" s="6"/>
    </row>
    <row r="26" spans="1:27" x14ac:dyDescent="0.3">
      <c r="A26" s="220"/>
      <c r="B26" s="220"/>
      <c r="C26" s="220"/>
      <c r="D26" s="220"/>
      <c r="E26" s="220"/>
      <c r="F26" s="220"/>
      <c r="G26" s="220"/>
      <c r="H26" s="220"/>
      <c r="I26" s="220"/>
      <c r="J26" s="220"/>
      <c r="K26" s="220"/>
      <c r="L26" s="220"/>
      <c r="M26" s="220"/>
      <c r="N26" s="220"/>
      <c r="O26" s="220"/>
      <c r="P26" s="6"/>
      <c r="Q26" s="6"/>
      <c r="R26" s="6"/>
      <c r="S26" s="6"/>
      <c r="T26" s="6"/>
      <c r="U26" s="6"/>
      <c r="V26" s="6"/>
      <c r="W26" s="6"/>
      <c r="X26" s="6"/>
      <c r="Y26" s="6"/>
      <c r="Z26" s="6"/>
      <c r="AA26" s="6"/>
    </row>
    <row r="27" spans="1:27" x14ac:dyDescent="0.3">
      <c r="A27" s="6"/>
      <c r="B27" s="6"/>
      <c r="C27" s="6"/>
      <c r="D27" s="6"/>
      <c r="E27" s="6"/>
      <c r="F27" s="6"/>
      <c r="G27" s="6"/>
      <c r="H27" s="6"/>
      <c r="I27" s="6"/>
      <c r="J27" s="6"/>
      <c r="K27" s="6"/>
      <c r="L27" s="6"/>
      <c r="M27" s="6"/>
      <c r="N27" s="6"/>
      <c r="O27" s="6"/>
      <c r="P27" s="6"/>
      <c r="Q27" s="6"/>
      <c r="R27" s="6"/>
      <c r="S27" s="6"/>
      <c r="T27" s="6"/>
      <c r="U27" s="6"/>
      <c r="V27" s="6"/>
      <c r="W27" s="6"/>
      <c r="X27" s="6"/>
      <c r="Y27" s="6"/>
      <c r="Z27" s="6"/>
      <c r="AA27" s="6"/>
    </row>
    <row r="28" spans="1:27" x14ac:dyDescent="0.3">
      <c r="A28" s="6"/>
      <c r="B28" s="6"/>
      <c r="C28" s="6"/>
      <c r="D28" s="6"/>
      <c r="E28" s="6"/>
      <c r="F28" s="6"/>
      <c r="G28" s="6"/>
      <c r="H28" s="6"/>
      <c r="I28" s="6"/>
      <c r="J28" s="6"/>
      <c r="K28" s="6"/>
      <c r="L28" s="6"/>
      <c r="M28" s="6"/>
      <c r="N28" s="6"/>
      <c r="O28" s="6"/>
      <c r="P28" s="6"/>
      <c r="Q28" s="6"/>
      <c r="R28" s="6"/>
      <c r="S28" s="6"/>
      <c r="T28" s="6"/>
      <c r="U28" s="6"/>
      <c r="V28" s="6"/>
      <c r="W28" s="6"/>
      <c r="X28" s="6"/>
      <c r="Y28" s="6"/>
      <c r="Z28" s="6"/>
      <c r="AA28" s="6"/>
    </row>
    <row r="29" spans="1:27" x14ac:dyDescent="0.3">
      <c r="A29" s="6"/>
      <c r="B29" s="6"/>
      <c r="C29" s="6"/>
      <c r="D29" s="6"/>
      <c r="E29" s="6"/>
      <c r="F29" s="6"/>
      <c r="G29" s="6"/>
      <c r="H29" s="6"/>
      <c r="I29" s="6"/>
      <c r="J29" s="6"/>
      <c r="K29" s="6"/>
      <c r="L29" s="6"/>
      <c r="M29" s="6"/>
      <c r="N29" s="6"/>
      <c r="O29" s="6"/>
      <c r="P29" s="6"/>
      <c r="Q29" s="6"/>
      <c r="R29" s="6"/>
      <c r="S29" s="6"/>
      <c r="T29" s="6"/>
      <c r="U29" s="6"/>
      <c r="V29" s="6"/>
      <c r="W29" s="6"/>
      <c r="X29" s="6"/>
      <c r="Y29" s="6"/>
      <c r="Z29" s="6"/>
      <c r="AA29" s="6"/>
    </row>
    <row r="30" spans="1:27" x14ac:dyDescent="0.3">
      <c r="A30" s="6"/>
      <c r="B30" s="6"/>
      <c r="C30" s="6"/>
      <c r="D30" s="6"/>
      <c r="E30" s="6"/>
      <c r="F30" s="6"/>
      <c r="G30" s="6"/>
      <c r="H30" s="6"/>
      <c r="I30" s="6"/>
      <c r="J30" s="6"/>
      <c r="K30" s="6"/>
      <c r="L30" s="6"/>
      <c r="M30" s="6"/>
      <c r="N30" s="6"/>
      <c r="O30" s="6"/>
      <c r="P30" s="6"/>
      <c r="Q30" s="6"/>
      <c r="R30" s="6"/>
      <c r="S30" s="6"/>
      <c r="T30" s="6"/>
      <c r="U30" s="6"/>
      <c r="V30" s="6"/>
      <c r="W30" s="6"/>
      <c r="X30" s="6"/>
      <c r="Y30" s="6"/>
      <c r="Z30" s="6"/>
      <c r="AA30" s="6"/>
    </row>
    <row r="31" spans="1:27" x14ac:dyDescent="0.3">
      <c r="A31" s="6"/>
      <c r="B31" s="6"/>
      <c r="C31" s="6"/>
      <c r="D31" s="6"/>
      <c r="E31" s="6"/>
      <c r="F31" s="6"/>
      <c r="G31" s="6"/>
      <c r="H31" s="6"/>
      <c r="I31" s="6"/>
      <c r="J31" s="6"/>
      <c r="K31" s="6"/>
      <c r="L31" s="6"/>
      <c r="M31" s="6"/>
      <c r="N31" s="6"/>
      <c r="O31" s="6"/>
      <c r="P31" s="6"/>
      <c r="Q31" s="6"/>
      <c r="R31" s="6"/>
      <c r="S31" s="6"/>
      <c r="T31" s="6"/>
      <c r="U31" s="6"/>
      <c r="V31" s="6"/>
      <c r="W31" s="6"/>
      <c r="X31" s="6"/>
      <c r="Y31" s="6"/>
      <c r="Z31" s="6"/>
      <c r="AA31" s="6"/>
    </row>
    <row r="32" spans="1:27" x14ac:dyDescent="0.3">
      <c r="A32" s="6"/>
      <c r="B32" s="6"/>
      <c r="C32" s="6"/>
      <c r="D32" s="6"/>
      <c r="E32" s="6"/>
      <c r="F32" s="6"/>
      <c r="G32" s="6"/>
      <c r="H32" s="6"/>
      <c r="I32" s="6"/>
      <c r="J32" s="6"/>
      <c r="K32" s="6"/>
      <c r="L32" s="6"/>
      <c r="M32" s="6"/>
      <c r="N32" s="6"/>
      <c r="O32" s="6"/>
      <c r="P32" s="6"/>
      <c r="Q32" s="6"/>
      <c r="R32" s="6"/>
      <c r="S32" s="6"/>
      <c r="T32" s="6"/>
      <c r="U32" s="6"/>
      <c r="V32" s="6"/>
      <c r="W32" s="6"/>
      <c r="X32" s="6"/>
      <c r="Y32" s="6"/>
      <c r="Z32" s="6"/>
      <c r="AA32" s="6"/>
    </row>
    <row r="33" spans="1:27" x14ac:dyDescent="0.3">
      <c r="A33" s="6"/>
      <c r="B33" s="6"/>
      <c r="C33" s="6"/>
      <c r="D33" s="6"/>
      <c r="E33" s="6"/>
      <c r="F33" s="6"/>
      <c r="G33" s="6"/>
      <c r="H33" s="6"/>
      <c r="I33" s="6"/>
      <c r="J33" s="6"/>
      <c r="K33" s="6"/>
      <c r="L33" s="6"/>
      <c r="M33" s="6"/>
      <c r="N33" s="6"/>
      <c r="O33" s="6"/>
      <c r="P33" s="6"/>
      <c r="Q33" s="6"/>
      <c r="R33" s="6"/>
      <c r="S33" s="6"/>
      <c r="T33" s="6"/>
      <c r="U33" s="6"/>
      <c r="V33" s="6"/>
      <c r="W33" s="6"/>
      <c r="X33" s="6"/>
      <c r="Y33" s="6"/>
      <c r="Z33" s="6"/>
      <c r="AA33" s="6"/>
    </row>
    <row r="34" spans="1:27" x14ac:dyDescent="0.3">
      <c r="A34" s="6"/>
      <c r="B34" s="6"/>
      <c r="C34" s="6"/>
      <c r="D34" s="6"/>
      <c r="E34" s="6"/>
      <c r="F34" s="6"/>
      <c r="G34" s="6"/>
      <c r="H34" s="6"/>
      <c r="I34" s="6"/>
      <c r="J34" s="6"/>
      <c r="K34" s="6"/>
      <c r="L34" s="6"/>
      <c r="M34" s="6"/>
      <c r="N34" s="6"/>
      <c r="O34" s="6"/>
      <c r="P34" s="6"/>
      <c r="Q34" s="6"/>
      <c r="R34" s="6"/>
      <c r="S34" s="6"/>
      <c r="T34" s="6"/>
      <c r="U34" s="6"/>
      <c r="V34" s="6"/>
      <c r="W34" s="6"/>
      <c r="X34" s="6"/>
      <c r="Y34" s="6"/>
      <c r="Z34" s="6"/>
      <c r="AA34" s="6"/>
    </row>
    <row r="35" spans="1:27" x14ac:dyDescent="0.3">
      <c r="A35" s="6"/>
      <c r="B35" s="6"/>
      <c r="C35" s="6"/>
      <c r="D35" s="6"/>
      <c r="E35" s="6"/>
      <c r="F35" s="6"/>
      <c r="G35" s="6"/>
      <c r="H35" s="6"/>
      <c r="I35" s="6"/>
      <c r="J35" s="6"/>
      <c r="K35" s="6"/>
      <c r="L35" s="6"/>
      <c r="M35" s="6"/>
      <c r="N35" s="6"/>
      <c r="O35" s="6"/>
      <c r="P35" s="6"/>
      <c r="Q35" s="6"/>
      <c r="R35" s="6"/>
      <c r="S35" s="6"/>
      <c r="T35" s="6"/>
      <c r="U35" s="6"/>
      <c r="V35" s="6"/>
      <c r="W35" s="6"/>
      <c r="X35" s="6"/>
      <c r="Y35" s="6"/>
      <c r="Z35" s="6"/>
      <c r="AA35" s="6"/>
    </row>
    <row r="36" spans="1:27" x14ac:dyDescent="0.3">
      <c r="A36" s="6"/>
      <c r="B36" s="6"/>
      <c r="C36" s="6"/>
      <c r="D36" s="6"/>
      <c r="E36" s="6"/>
      <c r="F36" s="6"/>
      <c r="G36" s="6"/>
      <c r="H36" s="6"/>
      <c r="I36" s="6"/>
      <c r="J36" s="6"/>
      <c r="K36" s="6"/>
      <c r="L36" s="6"/>
      <c r="M36" s="6"/>
      <c r="N36" s="6"/>
      <c r="O36" s="6"/>
      <c r="P36" s="6"/>
      <c r="Q36" s="6"/>
      <c r="R36" s="6"/>
      <c r="S36" s="6"/>
      <c r="T36" s="6"/>
      <c r="U36" s="6"/>
      <c r="V36" s="6"/>
      <c r="W36" s="6"/>
      <c r="X36" s="6"/>
      <c r="Y36" s="6"/>
      <c r="Z36" s="6"/>
      <c r="AA36" s="6"/>
    </row>
    <row r="37" spans="1:27" x14ac:dyDescent="0.3">
      <c r="A37" s="6"/>
      <c r="B37" s="6"/>
      <c r="C37" s="6"/>
      <c r="D37" s="6"/>
      <c r="E37" s="6"/>
      <c r="F37" s="6"/>
      <c r="G37" s="6"/>
      <c r="H37" s="6"/>
      <c r="I37" s="6"/>
      <c r="J37" s="6"/>
      <c r="K37" s="6"/>
      <c r="L37" s="6"/>
      <c r="M37" s="6"/>
      <c r="N37" s="6"/>
      <c r="O37" s="6"/>
      <c r="P37" s="6"/>
      <c r="Q37" s="6"/>
      <c r="R37" s="6"/>
      <c r="S37" s="6"/>
      <c r="T37" s="6"/>
      <c r="U37" s="6"/>
      <c r="V37" s="6"/>
      <c r="W37" s="6"/>
      <c r="X37" s="6"/>
      <c r="Y37" s="6"/>
      <c r="Z37" s="6"/>
      <c r="AA37" s="6"/>
    </row>
    <row r="38" spans="1:27" x14ac:dyDescent="0.3">
      <c r="A38" s="6"/>
      <c r="B38" s="6"/>
      <c r="C38" s="6"/>
      <c r="D38" s="6"/>
      <c r="E38" s="6"/>
      <c r="F38" s="6"/>
      <c r="G38" s="6"/>
      <c r="H38" s="6"/>
      <c r="I38" s="6"/>
      <c r="J38" s="6"/>
      <c r="K38" s="6"/>
      <c r="L38" s="6"/>
      <c r="M38" s="6"/>
      <c r="N38" s="6"/>
      <c r="O38" s="6"/>
      <c r="P38" s="6"/>
      <c r="Q38" s="6"/>
      <c r="R38" s="6"/>
      <c r="S38" s="6"/>
      <c r="T38" s="6"/>
      <c r="U38" s="6"/>
      <c r="V38" s="6"/>
      <c r="W38" s="6"/>
      <c r="X38" s="6"/>
      <c r="Y38" s="6"/>
      <c r="Z38" s="6"/>
      <c r="AA38" s="6"/>
    </row>
    <row r="39" spans="1:27" x14ac:dyDescent="0.3">
      <c r="A39" s="6"/>
      <c r="B39" s="6"/>
      <c r="C39" s="6"/>
      <c r="D39" s="6"/>
      <c r="E39" s="6"/>
      <c r="F39" s="6"/>
      <c r="G39" s="6"/>
      <c r="H39" s="6"/>
      <c r="I39" s="6"/>
      <c r="J39" s="6"/>
      <c r="K39" s="6"/>
      <c r="L39" s="6"/>
      <c r="M39" s="6"/>
      <c r="N39" s="6"/>
      <c r="O39" s="6"/>
      <c r="P39" s="6"/>
      <c r="Q39" s="6"/>
      <c r="R39" s="6"/>
      <c r="S39" s="6"/>
      <c r="T39" s="6"/>
      <c r="U39" s="6"/>
      <c r="V39" s="6"/>
      <c r="W39" s="6"/>
      <c r="X39" s="6"/>
      <c r="Y39" s="6"/>
      <c r="Z39" s="6"/>
      <c r="AA39" s="6"/>
    </row>
    <row r="40" spans="1:27" x14ac:dyDescent="0.3">
      <c r="A40" s="6"/>
      <c r="B40" s="6"/>
      <c r="C40" s="6"/>
      <c r="D40" s="6"/>
      <c r="E40" s="6"/>
      <c r="F40" s="6"/>
      <c r="G40" s="6"/>
      <c r="H40" s="6"/>
      <c r="I40" s="6"/>
      <c r="J40" s="6"/>
      <c r="K40" s="6"/>
      <c r="L40" s="6"/>
      <c r="M40" s="6"/>
      <c r="N40" s="6"/>
      <c r="O40" s="6"/>
      <c r="P40" s="6"/>
      <c r="Q40" s="6"/>
      <c r="R40" s="6"/>
      <c r="S40" s="6"/>
      <c r="T40" s="6"/>
      <c r="U40" s="6"/>
      <c r="V40" s="6"/>
      <c r="W40" s="6"/>
      <c r="X40" s="6"/>
      <c r="Y40" s="6"/>
      <c r="Z40" s="6"/>
      <c r="AA40" s="6"/>
    </row>
    <row r="41" spans="1:27" x14ac:dyDescent="0.3">
      <c r="A41" s="6"/>
      <c r="B41" s="6"/>
      <c r="C41" s="6"/>
      <c r="D41" s="6"/>
      <c r="E41" s="6"/>
      <c r="F41" s="6"/>
      <c r="G41" s="6"/>
      <c r="H41" s="6"/>
      <c r="I41" s="6"/>
      <c r="J41" s="6"/>
      <c r="K41" s="6"/>
      <c r="L41" s="6"/>
      <c r="M41" s="6"/>
      <c r="N41" s="6"/>
      <c r="O41" s="6"/>
      <c r="P41" s="6"/>
      <c r="Q41" s="6"/>
      <c r="R41" s="6"/>
      <c r="S41" s="6"/>
      <c r="T41" s="6"/>
      <c r="U41" s="6"/>
      <c r="V41" s="6"/>
      <c r="W41" s="6"/>
      <c r="X41" s="6"/>
      <c r="Y41" s="6"/>
      <c r="Z41" s="6"/>
      <c r="AA41" s="6"/>
    </row>
    <row r="42" spans="1:27" x14ac:dyDescent="0.3">
      <c r="A42" s="6"/>
      <c r="B42" s="6"/>
      <c r="C42" s="6"/>
      <c r="D42" s="6"/>
      <c r="E42" s="6"/>
      <c r="F42" s="6"/>
      <c r="G42" s="6"/>
      <c r="H42" s="6"/>
      <c r="I42" s="6"/>
      <c r="J42" s="6"/>
      <c r="K42" s="6"/>
      <c r="L42" s="6"/>
      <c r="M42" s="6"/>
      <c r="N42" s="6"/>
      <c r="O42" s="6"/>
      <c r="P42" s="6"/>
      <c r="Q42" s="6"/>
      <c r="R42" s="6"/>
      <c r="S42" s="6"/>
      <c r="T42" s="6"/>
      <c r="U42" s="6"/>
      <c r="V42" s="6"/>
      <c r="W42" s="6"/>
      <c r="X42" s="6"/>
      <c r="Y42" s="6"/>
      <c r="Z42" s="6"/>
      <c r="AA42" s="6"/>
    </row>
    <row r="43" spans="1:27" x14ac:dyDescent="0.3">
      <c r="A43" s="6"/>
      <c r="B43" s="6"/>
      <c r="C43" s="6"/>
      <c r="D43" s="6"/>
      <c r="E43" s="6"/>
      <c r="F43" s="6"/>
      <c r="G43" s="6"/>
      <c r="H43" s="6"/>
      <c r="I43" s="6"/>
      <c r="J43" s="6"/>
      <c r="K43" s="6"/>
      <c r="L43" s="6"/>
      <c r="M43" s="6"/>
      <c r="N43" s="6"/>
      <c r="O43" s="6"/>
      <c r="P43" s="6"/>
      <c r="Q43" s="6"/>
      <c r="R43" s="6"/>
      <c r="S43" s="6"/>
      <c r="T43" s="6"/>
      <c r="U43" s="6"/>
      <c r="V43" s="6"/>
      <c r="W43" s="6"/>
      <c r="X43" s="6"/>
      <c r="Y43" s="6"/>
      <c r="Z43" s="6"/>
      <c r="AA43" s="6"/>
    </row>
    <row r="44" spans="1:27" x14ac:dyDescent="0.3">
      <c r="A44" s="6"/>
      <c r="B44" s="6"/>
      <c r="C44" s="6"/>
      <c r="D44" s="6"/>
      <c r="E44" s="6"/>
      <c r="F44" s="6"/>
      <c r="G44" s="6"/>
      <c r="H44" s="6"/>
      <c r="I44" s="6"/>
      <c r="J44" s="6"/>
      <c r="K44" s="6"/>
      <c r="L44" s="6"/>
      <c r="M44" s="6"/>
      <c r="N44" s="6"/>
      <c r="O44" s="6"/>
      <c r="P44" s="6"/>
      <c r="Q44" s="6"/>
      <c r="R44" s="6"/>
      <c r="S44" s="6"/>
      <c r="T44" s="6"/>
      <c r="U44" s="6"/>
      <c r="V44" s="6"/>
      <c r="W44" s="6"/>
      <c r="X44" s="6"/>
      <c r="Y44" s="6"/>
      <c r="Z44" s="6"/>
      <c r="AA44" s="6"/>
    </row>
    <row r="45" spans="1:27" x14ac:dyDescent="0.3">
      <c r="A45" s="6"/>
      <c r="B45" s="6"/>
      <c r="C45" s="6"/>
      <c r="D45" s="6"/>
      <c r="E45" s="6"/>
      <c r="F45" s="6"/>
      <c r="G45" s="6"/>
      <c r="H45" s="6"/>
      <c r="I45" s="6"/>
      <c r="J45" s="6"/>
      <c r="K45" s="6"/>
      <c r="L45" s="6"/>
      <c r="M45" s="6"/>
      <c r="N45" s="6"/>
      <c r="O45" s="6"/>
      <c r="P45" s="6"/>
      <c r="Q45" s="6"/>
      <c r="R45" s="6"/>
      <c r="S45" s="6"/>
      <c r="T45" s="6"/>
      <c r="U45" s="6"/>
      <c r="V45" s="6"/>
      <c r="W45" s="6"/>
      <c r="X45" s="6"/>
      <c r="Y45" s="6"/>
      <c r="Z45" s="6"/>
      <c r="AA45" s="6"/>
    </row>
    <row r="46" spans="1:27" x14ac:dyDescent="0.3">
      <c r="A46" s="6"/>
      <c r="B46" s="6"/>
      <c r="C46" s="6"/>
      <c r="D46" s="6"/>
      <c r="E46" s="6"/>
      <c r="F46" s="6"/>
      <c r="G46" s="6"/>
      <c r="H46" s="6"/>
      <c r="I46" s="6"/>
      <c r="J46" s="6"/>
      <c r="K46" s="6"/>
      <c r="L46" s="6"/>
      <c r="M46" s="6"/>
      <c r="N46" s="6"/>
      <c r="O46" s="6"/>
      <c r="P46" s="6"/>
      <c r="Q46" s="6"/>
      <c r="R46" s="6"/>
      <c r="S46" s="6"/>
      <c r="T46" s="6"/>
      <c r="U46" s="6"/>
      <c r="V46" s="6"/>
      <c r="W46" s="6"/>
      <c r="X46" s="6"/>
      <c r="Y46" s="6"/>
      <c r="Z46" s="6"/>
      <c r="AA46" s="6"/>
    </row>
    <row r="47" spans="1:27" x14ac:dyDescent="0.3">
      <c r="A47" s="6"/>
      <c r="B47" s="6"/>
      <c r="C47" s="6"/>
      <c r="D47" s="6"/>
      <c r="E47" s="6"/>
      <c r="F47" s="6"/>
      <c r="G47" s="6"/>
      <c r="H47" s="6"/>
      <c r="I47" s="6"/>
      <c r="J47" s="6"/>
      <c r="K47" s="6"/>
      <c r="L47" s="6"/>
      <c r="M47" s="6"/>
      <c r="N47" s="6"/>
      <c r="O47" s="6"/>
      <c r="P47" s="6"/>
      <c r="Q47" s="6"/>
      <c r="R47" s="6"/>
      <c r="S47" s="6"/>
      <c r="T47" s="6"/>
      <c r="U47" s="6"/>
      <c r="V47" s="6"/>
      <c r="W47" s="6"/>
      <c r="X47" s="6"/>
      <c r="Y47" s="6"/>
      <c r="Z47" s="6"/>
      <c r="AA47" s="6"/>
    </row>
    <row r="48" spans="1:27" x14ac:dyDescent="0.3">
      <c r="A48" s="6"/>
      <c r="B48" s="6"/>
      <c r="C48" s="6"/>
      <c r="D48" s="6"/>
      <c r="E48" s="6"/>
      <c r="F48" s="6"/>
      <c r="G48" s="6"/>
      <c r="H48" s="6"/>
      <c r="I48" s="6"/>
      <c r="J48" s="6"/>
      <c r="K48" s="6"/>
      <c r="L48" s="6"/>
      <c r="M48" s="6"/>
      <c r="N48" s="6"/>
      <c r="O48" s="6"/>
      <c r="P48" s="6"/>
      <c r="Q48" s="6"/>
      <c r="R48" s="6"/>
      <c r="S48" s="6"/>
      <c r="T48" s="6"/>
      <c r="U48" s="6"/>
      <c r="V48" s="6"/>
      <c r="W48" s="6"/>
      <c r="X48" s="6"/>
      <c r="Y48" s="6"/>
      <c r="Z48" s="6"/>
      <c r="AA48" s="6"/>
    </row>
    <row r="49" spans="1:27" x14ac:dyDescent="0.3">
      <c r="A49" s="6"/>
      <c r="B49" s="6"/>
      <c r="C49" s="6"/>
      <c r="D49" s="6"/>
      <c r="E49" s="6"/>
      <c r="F49" s="6"/>
      <c r="G49" s="6"/>
      <c r="H49" s="6"/>
      <c r="I49" s="6"/>
      <c r="J49" s="6"/>
      <c r="K49" s="6"/>
      <c r="L49" s="6"/>
      <c r="M49" s="6"/>
      <c r="N49" s="6"/>
      <c r="O49" s="6"/>
      <c r="P49" s="6"/>
      <c r="Q49" s="6"/>
      <c r="R49" s="6"/>
      <c r="S49" s="6"/>
      <c r="T49" s="6"/>
      <c r="U49" s="6"/>
      <c r="V49" s="6"/>
      <c r="W49" s="6"/>
      <c r="X49" s="6"/>
      <c r="Y49" s="6"/>
      <c r="Z49" s="6"/>
      <c r="AA49" s="6"/>
    </row>
    <row r="50" spans="1:27" x14ac:dyDescent="0.3">
      <c r="A50" s="6"/>
      <c r="B50" s="6"/>
      <c r="C50" s="6"/>
      <c r="D50" s="6"/>
      <c r="E50" s="6"/>
      <c r="F50" s="6"/>
      <c r="G50" s="6"/>
      <c r="H50" s="6"/>
      <c r="I50" s="6"/>
      <c r="J50" s="6"/>
      <c r="K50" s="6"/>
      <c r="L50" s="6"/>
      <c r="M50" s="6"/>
      <c r="N50" s="6"/>
      <c r="O50" s="6"/>
      <c r="P50" s="6"/>
      <c r="Q50" s="6"/>
      <c r="R50" s="6"/>
      <c r="S50" s="6"/>
      <c r="T50" s="6"/>
      <c r="U50" s="6"/>
      <c r="V50" s="6"/>
      <c r="W50" s="6"/>
      <c r="X50" s="6"/>
      <c r="Y50" s="6"/>
      <c r="Z50" s="6"/>
      <c r="AA50" s="6"/>
    </row>
    <row r="51" spans="1:27" x14ac:dyDescent="0.3">
      <c r="A51" s="6"/>
      <c r="B51" s="6"/>
      <c r="C51" s="6"/>
      <c r="D51" s="6"/>
      <c r="E51" s="6"/>
      <c r="F51" s="6"/>
      <c r="G51" s="6"/>
      <c r="H51" s="6"/>
      <c r="I51" s="6"/>
      <c r="J51" s="6"/>
      <c r="K51" s="6"/>
      <c r="L51" s="6"/>
      <c r="M51" s="6"/>
      <c r="N51" s="6"/>
      <c r="O51" s="6"/>
      <c r="P51" s="6"/>
      <c r="Q51" s="6"/>
      <c r="R51" s="6"/>
      <c r="S51" s="6"/>
      <c r="T51" s="6"/>
      <c r="U51" s="6"/>
      <c r="V51" s="6"/>
      <c r="W51" s="6"/>
      <c r="X51" s="6"/>
      <c r="Y51" s="6"/>
      <c r="Z51" s="6"/>
      <c r="AA51" s="6"/>
    </row>
    <row r="52" spans="1:27" x14ac:dyDescent="0.3">
      <c r="A52" s="6"/>
      <c r="B52" s="6"/>
      <c r="C52" s="6"/>
      <c r="D52" s="6"/>
      <c r="E52" s="6"/>
      <c r="F52" s="6"/>
      <c r="G52" s="6"/>
      <c r="H52" s="6"/>
      <c r="I52" s="6"/>
      <c r="J52" s="6"/>
      <c r="K52" s="6"/>
      <c r="L52" s="6"/>
      <c r="M52" s="6"/>
      <c r="N52" s="6"/>
      <c r="O52" s="6"/>
      <c r="P52" s="6"/>
      <c r="Q52" s="6"/>
      <c r="R52" s="6"/>
      <c r="S52" s="6"/>
      <c r="T52" s="6"/>
      <c r="U52" s="6"/>
      <c r="V52" s="6"/>
      <c r="W52" s="6"/>
      <c r="X52" s="6"/>
      <c r="Y52" s="6"/>
      <c r="Z52" s="6"/>
      <c r="AA52" s="6"/>
    </row>
    <row r="53" spans="1:27" x14ac:dyDescent="0.3">
      <c r="A53" s="6"/>
      <c r="B53" s="6"/>
      <c r="C53" s="6"/>
      <c r="D53" s="6"/>
      <c r="E53" s="6"/>
      <c r="F53" s="6"/>
      <c r="G53" s="6"/>
      <c r="H53" s="6"/>
      <c r="I53" s="6"/>
      <c r="J53" s="6"/>
      <c r="K53" s="6"/>
      <c r="L53" s="6"/>
      <c r="M53" s="6"/>
      <c r="N53" s="6"/>
      <c r="O53" s="6"/>
      <c r="P53" s="6"/>
      <c r="Q53" s="6"/>
      <c r="R53" s="6"/>
      <c r="S53" s="6"/>
      <c r="T53" s="6"/>
      <c r="U53" s="6"/>
      <c r="V53" s="6"/>
      <c r="W53" s="6"/>
      <c r="X53" s="6"/>
      <c r="Y53" s="6"/>
      <c r="Z53" s="6"/>
      <c r="AA53" s="6"/>
    </row>
    <row r="54" spans="1:27" x14ac:dyDescent="0.3">
      <c r="A54" s="6"/>
      <c r="B54" s="6"/>
      <c r="C54" s="6"/>
      <c r="D54" s="6"/>
      <c r="E54" s="6"/>
      <c r="F54" s="6"/>
      <c r="G54" s="6"/>
      <c r="H54" s="6"/>
      <c r="I54" s="6"/>
      <c r="J54" s="6"/>
      <c r="K54" s="6"/>
      <c r="L54" s="6"/>
      <c r="M54" s="6"/>
      <c r="N54" s="6"/>
      <c r="O54" s="6"/>
      <c r="P54" s="6"/>
      <c r="Q54" s="6"/>
      <c r="R54" s="6"/>
      <c r="S54" s="6"/>
      <c r="T54" s="6"/>
      <c r="U54" s="6"/>
      <c r="V54" s="6"/>
      <c r="W54" s="6"/>
      <c r="X54" s="6"/>
      <c r="Y54" s="6"/>
      <c r="Z54" s="6"/>
      <c r="AA54" s="6"/>
    </row>
    <row r="55" spans="1:27" x14ac:dyDescent="0.3">
      <c r="A55" s="6"/>
      <c r="B55" s="6"/>
      <c r="C55" s="6"/>
      <c r="D55" s="6"/>
      <c r="E55" s="6"/>
      <c r="F55" s="6"/>
      <c r="G55" s="6"/>
      <c r="H55" s="6"/>
      <c r="I55" s="6"/>
      <c r="J55" s="6"/>
      <c r="K55" s="6"/>
      <c r="L55" s="6"/>
      <c r="M55" s="6"/>
      <c r="N55" s="6"/>
      <c r="O55" s="6"/>
      <c r="P55" s="6"/>
      <c r="Q55" s="6"/>
      <c r="R55" s="6"/>
      <c r="S55" s="6"/>
      <c r="T55" s="6"/>
      <c r="U55" s="6"/>
      <c r="V55" s="6"/>
      <c r="W55" s="6"/>
      <c r="X55" s="6"/>
      <c r="Y55" s="6"/>
      <c r="Z55" s="6"/>
      <c r="AA55" s="6"/>
    </row>
    <row r="56" spans="1:27" x14ac:dyDescent="0.3">
      <c r="A56" s="6"/>
      <c r="B56" s="6"/>
      <c r="C56" s="6"/>
      <c r="D56" s="6"/>
      <c r="E56" s="6"/>
      <c r="F56" s="6"/>
      <c r="G56" s="6"/>
      <c r="H56" s="6"/>
      <c r="I56" s="6"/>
      <c r="J56" s="6"/>
      <c r="K56" s="6"/>
      <c r="L56" s="6"/>
      <c r="M56" s="6"/>
      <c r="N56" s="6"/>
      <c r="O56" s="6"/>
      <c r="P56" s="6"/>
      <c r="Q56" s="6"/>
      <c r="R56" s="6"/>
      <c r="S56" s="6"/>
      <c r="T56" s="6"/>
      <c r="U56" s="6"/>
      <c r="V56" s="6"/>
      <c r="W56" s="6"/>
      <c r="X56" s="6"/>
      <c r="Y56" s="6"/>
      <c r="Z56" s="6"/>
      <c r="AA56" s="6"/>
    </row>
    <row r="57" spans="1:27" x14ac:dyDescent="0.3">
      <c r="A57" s="6"/>
      <c r="B57" s="6"/>
      <c r="C57" s="6"/>
      <c r="D57" s="6"/>
      <c r="E57" s="6"/>
      <c r="F57" s="6"/>
      <c r="G57" s="6"/>
      <c r="H57" s="6"/>
      <c r="I57" s="6"/>
      <c r="J57" s="6"/>
      <c r="K57" s="6"/>
      <c r="L57" s="6"/>
      <c r="M57" s="6"/>
      <c r="N57" s="6"/>
      <c r="O57" s="6"/>
      <c r="P57" s="6"/>
      <c r="Q57" s="6"/>
      <c r="R57" s="6"/>
      <c r="S57" s="6"/>
      <c r="T57" s="6"/>
      <c r="U57" s="6"/>
      <c r="V57" s="6"/>
      <c r="W57" s="6"/>
      <c r="X57" s="6"/>
      <c r="Y57" s="6"/>
      <c r="Z57" s="6"/>
      <c r="AA57" s="6"/>
    </row>
    <row r="58" spans="1:27" x14ac:dyDescent="0.3">
      <c r="A58" s="6"/>
      <c r="B58" s="6"/>
      <c r="C58" s="6"/>
      <c r="D58" s="6"/>
      <c r="E58" s="6"/>
      <c r="F58" s="6"/>
      <c r="G58" s="6"/>
      <c r="H58" s="6"/>
      <c r="I58" s="6"/>
      <c r="J58" s="6"/>
      <c r="K58" s="6"/>
      <c r="L58" s="6"/>
      <c r="M58" s="6"/>
      <c r="N58" s="6"/>
      <c r="O58" s="6"/>
      <c r="P58" s="6"/>
      <c r="Q58" s="6"/>
      <c r="R58" s="6"/>
      <c r="S58" s="6"/>
      <c r="T58" s="6"/>
      <c r="U58" s="6"/>
      <c r="V58" s="6"/>
      <c r="W58" s="6"/>
      <c r="X58" s="6"/>
      <c r="Y58" s="6"/>
      <c r="Z58" s="6"/>
      <c r="AA58" s="6"/>
    </row>
    <row r="59" spans="1:27" x14ac:dyDescent="0.3">
      <c r="A59" s="6"/>
      <c r="B59" s="6"/>
      <c r="C59" s="6"/>
      <c r="D59" s="6"/>
      <c r="E59" s="6"/>
      <c r="F59" s="6"/>
      <c r="G59" s="6"/>
      <c r="H59" s="6"/>
      <c r="I59" s="6"/>
      <c r="J59" s="6"/>
      <c r="K59" s="6"/>
      <c r="L59" s="6"/>
      <c r="M59" s="6"/>
      <c r="N59" s="6"/>
      <c r="O59" s="6"/>
      <c r="P59" s="6"/>
      <c r="Q59" s="6"/>
      <c r="R59" s="6"/>
      <c r="S59" s="6"/>
      <c r="T59" s="6"/>
      <c r="U59" s="6"/>
      <c r="V59" s="6"/>
      <c r="W59" s="6"/>
      <c r="X59" s="6"/>
      <c r="Y59" s="6"/>
      <c r="Z59" s="6"/>
      <c r="AA59" s="6"/>
    </row>
    <row r="60" spans="1:27" x14ac:dyDescent="0.3">
      <c r="A60" s="6"/>
      <c r="B60" s="6"/>
      <c r="C60" s="6"/>
      <c r="D60" s="6"/>
      <c r="E60" s="6"/>
      <c r="F60" s="6"/>
      <c r="G60" s="6"/>
      <c r="H60" s="6"/>
      <c r="I60" s="6"/>
      <c r="J60" s="6"/>
      <c r="K60" s="6"/>
      <c r="L60" s="6"/>
      <c r="M60" s="6"/>
      <c r="N60" s="6"/>
      <c r="O60" s="6"/>
      <c r="P60" s="6"/>
      <c r="Q60" s="6"/>
      <c r="R60" s="6"/>
      <c r="S60" s="6"/>
      <c r="T60" s="6"/>
      <c r="U60" s="6"/>
      <c r="V60" s="6"/>
      <c r="W60" s="6"/>
      <c r="X60" s="6"/>
      <c r="Y60" s="6"/>
      <c r="Z60" s="6"/>
      <c r="AA60" s="6"/>
    </row>
    <row r="61" spans="1:27" x14ac:dyDescent="0.3">
      <c r="A61" s="6"/>
      <c r="B61" s="6"/>
      <c r="C61" s="6"/>
      <c r="D61" s="6"/>
      <c r="E61" s="6"/>
      <c r="F61" s="6"/>
      <c r="G61" s="6"/>
      <c r="H61" s="6"/>
      <c r="I61" s="6"/>
      <c r="J61" s="6"/>
      <c r="K61" s="6"/>
      <c r="L61" s="6"/>
      <c r="M61" s="6"/>
      <c r="N61" s="6"/>
      <c r="O61" s="6"/>
      <c r="P61" s="6"/>
      <c r="Q61" s="6"/>
      <c r="R61" s="6"/>
      <c r="S61" s="6"/>
      <c r="T61" s="6"/>
      <c r="U61" s="6"/>
      <c r="V61" s="6"/>
      <c r="W61" s="6"/>
      <c r="X61" s="6"/>
      <c r="Y61" s="6"/>
      <c r="Z61" s="6"/>
      <c r="AA61" s="6"/>
    </row>
    <row r="62" spans="1:27" x14ac:dyDescent="0.3">
      <c r="A62" s="6"/>
      <c r="B62" s="6"/>
      <c r="C62" s="6"/>
      <c r="D62" s="6"/>
      <c r="E62" s="6"/>
      <c r="F62" s="6"/>
      <c r="G62" s="6"/>
      <c r="H62" s="6"/>
      <c r="I62" s="6"/>
      <c r="J62" s="6"/>
      <c r="K62" s="6"/>
      <c r="L62" s="6"/>
      <c r="M62" s="6"/>
      <c r="N62" s="6"/>
      <c r="O62" s="6"/>
      <c r="P62" s="6"/>
      <c r="Q62" s="6"/>
      <c r="R62" s="6"/>
      <c r="S62" s="6"/>
      <c r="T62" s="6"/>
      <c r="U62" s="6"/>
      <c r="V62" s="6"/>
      <c r="W62" s="6"/>
      <c r="X62" s="6"/>
      <c r="Y62" s="6"/>
      <c r="Z62" s="6"/>
      <c r="AA62" s="6"/>
    </row>
    <row r="63" spans="1:27" x14ac:dyDescent="0.3">
      <c r="A63" s="6"/>
      <c r="B63" s="6"/>
      <c r="C63" s="6"/>
      <c r="D63" s="6"/>
      <c r="E63" s="6"/>
      <c r="F63" s="6"/>
      <c r="G63" s="6"/>
      <c r="H63" s="6"/>
      <c r="I63" s="6"/>
      <c r="J63" s="6"/>
      <c r="K63" s="6"/>
      <c r="L63" s="6"/>
      <c r="M63" s="6"/>
      <c r="N63" s="6"/>
      <c r="O63" s="6"/>
      <c r="P63" s="6"/>
      <c r="Q63" s="6"/>
      <c r="R63" s="6"/>
      <c r="S63" s="6"/>
      <c r="T63" s="6"/>
      <c r="U63" s="6"/>
      <c r="V63" s="6"/>
      <c r="W63" s="6"/>
      <c r="X63" s="6"/>
      <c r="Y63" s="6"/>
      <c r="Z63" s="6"/>
      <c r="AA63" s="6"/>
    </row>
    <row r="64" spans="1:27" x14ac:dyDescent="0.3">
      <c r="A64" s="6"/>
      <c r="B64" s="6"/>
      <c r="C64" s="6"/>
      <c r="D64" s="6"/>
      <c r="E64" s="6"/>
      <c r="F64" s="6"/>
      <c r="G64" s="6"/>
      <c r="H64" s="6"/>
      <c r="I64" s="6"/>
      <c r="J64" s="6"/>
      <c r="K64" s="6"/>
      <c r="L64" s="6"/>
      <c r="M64" s="6"/>
      <c r="N64" s="6"/>
      <c r="O64" s="6"/>
      <c r="P64" s="6"/>
      <c r="Q64" s="6"/>
      <c r="R64" s="6"/>
      <c r="S64" s="6"/>
      <c r="T64" s="6"/>
      <c r="U64" s="6"/>
      <c r="V64" s="6"/>
      <c r="W64" s="6"/>
      <c r="X64" s="6"/>
      <c r="Y64" s="6"/>
      <c r="Z64" s="6"/>
      <c r="AA64" s="6"/>
    </row>
    <row r="65" spans="1:27" x14ac:dyDescent="0.3">
      <c r="A65" s="6"/>
      <c r="P65" s="6"/>
      <c r="Q65" s="6"/>
      <c r="R65" s="6"/>
      <c r="S65" s="6"/>
      <c r="T65" s="6"/>
      <c r="U65" s="6"/>
      <c r="V65" s="6"/>
      <c r="W65" s="6"/>
      <c r="X65" s="6"/>
      <c r="Y65" s="6"/>
      <c r="Z65" s="6"/>
      <c r="AA65" s="6"/>
    </row>
    <row r="66" spans="1:27" x14ac:dyDescent="0.3">
      <c r="A66" s="6"/>
      <c r="P66" s="6"/>
      <c r="Q66" s="6"/>
      <c r="R66" s="6"/>
      <c r="S66" s="6"/>
      <c r="T66" s="6"/>
      <c r="U66" s="6"/>
      <c r="V66" s="6"/>
      <c r="W66" s="6"/>
      <c r="X66" s="6"/>
      <c r="Y66" s="6"/>
      <c r="Z66" s="6"/>
      <c r="AA66" s="6"/>
    </row>
    <row r="67" spans="1:27" x14ac:dyDescent="0.3">
      <c r="A67" s="6"/>
      <c r="P67" s="6"/>
      <c r="Q67" s="6"/>
      <c r="R67" s="6"/>
      <c r="S67" s="6"/>
      <c r="T67" s="6"/>
      <c r="U67" s="6"/>
      <c r="V67" s="6"/>
      <c r="W67" s="6"/>
      <c r="X67" s="6"/>
      <c r="Y67" s="6"/>
      <c r="Z67" s="6"/>
      <c r="AA67" s="6"/>
    </row>
    <row r="68" spans="1:27" x14ac:dyDescent="0.3">
      <c r="A68" s="6"/>
      <c r="P68" s="6"/>
      <c r="Q68" s="6"/>
      <c r="R68" s="6"/>
      <c r="S68" s="6"/>
      <c r="T68" s="6"/>
      <c r="U68" s="6"/>
      <c r="V68" s="6"/>
      <c r="W68" s="6"/>
      <c r="X68" s="6"/>
      <c r="Y68" s="6"/>
      <c r="Z68" s="6"/>
      <c r="AA68" s="6"/>
    </row>
    <row r="69" spans="1:27" x14ac:dyDescent="0.3">
      <c r="A69" s="6"/>
      <c r="P69" s="6"/>
      <c r="Q69" s="6"/>
      <c r="R69" s="6"/>
      <c r="S69" s="6"/>
      <c r="T69" s="6"/>
      <c r="U69" s="6"/>
      <c r="V69" s="6"/>
      <c r="W69" s="6"/>
      <c r="X69" s="6"/>
      <c r="Y69" s="6"/>
      <c r="Z69" s="6"/>
      <c r="AA69" s="6"/>
    </row>
    <row r="70" spans="1:27" x14ac:dyDescent="0.3">
      <c r="A70" s="6"/>
      <c r="P70" s="6"/>
      <c r="Q70" s="6"/>
      <c r="R70" s="6"/>
      <c r="S70" s="6"/>
      <c r="T70" s="6"/>
      <c r="U70" s="6"/>
      <c r="V70" s="6"/>
      <c r="W70" s="6"/>
      <c r="X70" s="6"/>
      <c r="Y70" s="6"/>
      <c r="Z70" s="6"/>
      <c r="AA70" s="6"/>
    </row>
    <row r="71" spans="1:27" x14ac:dyDescent="0.3">
      <c r="A71" s="6"/>
      <c r="P71" s="6"/>
      <c r="Q71" s="6"/>
      <c r="R71" s="6"/>
      <c r="S71" s="6"/>
      <c r="T71" s="6"/>
      <c r="U71" s="6"/>
      <c r="V71" s="6"/>
      <c r="W71" s="6"/>
      <c r="X71" s="6"/>
      <c r="Y71" s="6"/>
      <c r="Z71" s="6"/>
      <c r="AA71" s="6"/>
    </row>
    <row r="72" spans="1:27" x14ac:dyDescent="0.3">
      <c r="A72" s="6"/>
      <c r="P72" s="6"/>
      <c r="Q72" s="6"/>
      <c r="R72" s="6"/>
      <c r="S72" s="6"/>
      <c r="T72" s="6"/>
      <c r="U72" s="6"/>
      <c r="V72" s="6"/>
      <c r="W72" s="6"/>
      <c r="X72" s="6"/>
      <c r="Y72" s="6"/>
      <c r="Z72" s="6"/>
      <c r="AA72" s="6"/>
    </row>
    <row r="73" spans="1:27" x14ac:dyDescent="0.3">
      <c r="A73" s="6"/>
      <c r="P73" s="6"/>
      <c r="Q73" s="6"/>
      <c r="R73" s="6"/>
      <c r="S73" s="6"/>
      <c r="T73" s="6"/>
      <c r="U73" s="6"/>
      <c r="V73" s="6"/>
      <c r="W73" s="6"/>
      <c r="X73" s="6"/>
      <c r="Y73" s="6"/>
      <c r="Z73" s="6"/>
      <c r="AA73" s="6"/>
    </row>
    <row r="74" spans="1:27" x14ac:dyDescent="0.3">
      <c r="A74" s="6"/>
      <c r="P74" s="6"/>
      <c r="Q74" s="6"/>
      <c r="R74" s="6"/>
      <c r="S74" s="6"/>
      <c r="T74" s="6"/>
      <c r="U74" s="6"/>
      <c r="V74" s="6"/>
      <c r="W74" s="6"/>
      <c r="X74" s="6"/>
      <c r="Y74" s="6"/>
      <c r="Z74" s="6"/>
      <c r="AA74" s="6"/>
    </row>
    <row r="75" spans="1:27" x14ac:dyDescent="0.3">
      <c r="A75" s="6"/>
      <c r="P75" s="6"/>
      <c r="Q75" s="6"/>
      <c r="R75" s="6"/>
      <c r="S75" s="6"/>
      <c r="T75" s="6"/>
      <c r="U75" s="6"/>
      <c r="V75" s="6"/>
      <c r="W75" s="6"/>
      <c r="X75" s="6"/>
      <c r="Y75" s="6"/>
      <c r="Z75" s="6"/>
      <c r="AA75" s="6"/>
    </row>
    <row r="76" spans="1:27" x14ac:dyDescent="0.3">
      <c r="A76" s="6"/>
      <c r="P76" s="6"/>
      <c r="Q76" s="6"/>
      <c r="R76" s="6"/>
      <c r="S76" s="6"/>
      <c r="T76" s="6"/>
      <c r="U76" s="6"/>
      <c r="V76" s="6"/>
      <c r="W76" s="6"/>
      <c r="X76" s="6"/>
      <c r="Y76" s="6"/>
      <c r="Z76" s="6"/>
      <c r="AA76" s="6"/>
    </row>
    <row r="77" spans="1:27" x14ac:dyDescent="0.3">
      <c r="A77" s="6"/>
      <c r="P77" s="6"/>
      <c r="Q77" s="6"/>
      <c r="R77" s="6"/>
      <c r="S77" s="6"/>
      <c r="T77" s="6"/>
      <c r="U77" s="6"/>
      <c r="V77" s="6"/>
      <c r="W77" s="6"/>
      <c r="X77" s="6"/>
      <c r="Y77" s="6"/>
      <c r="Z77" s="6"/>
      <c r="AA77" s="6"/>
    </row>
    <row r="78" spans="1:27" x14ac:dyDescent="0.3">
      <c r="A78" s="6"/>
      <c r="P78" s="6"/>
      <c r="Q78" s="6"/>
      <c r="R78" s="6"/>
      <c r="S78" s="6"/>
      <c r="T78" s="6"/>
      <c r="U78" s="6"/>
      <c r="V78" s="6"/>
      <c r="W78" s="6"/>
      <c r="X78" s="6"/>
      <c r="Y78" s="6"/>
      <c r="Z78" s="6"/>
      <c r="AA78" s="6"/>
    </row>
    <row r="79" spans="1:27" x14ac:dyDescent="0.3">
      <c r="A79" s="6"/>
      <c r="P79" s="6"/>
      <c r="Q79" s="6"/>
      <c r="R79" s="6"/>
      <c r="S79" s="6"/>
      <c r="T79" s="6"/>
      <c r="U79" s="6"/>
      <c r="V79" s="6"/>
      <c r="W79" s="6"/>
      <c r="X79" s="6"/>
      <c r="Y79" s="6"/>
      <c r="Z79" s="6"/>
      <c r="AA79" s="6"/>
    </row>
    <row r="80" spans="1:27" x14ac:dyDescent="0.3">
      <c r="A80" s="6"/>
      <c r="P80" s="6"/>
      <c r="Q80" s="6"/>
      <c r="R80" s="6"/>
      <c r="S80" s="6"/>
      <c r="T80" s="6"/>
      <c r="U80" s="6"/>
      <c r="V80" s="6"/>
      <c r="W80" s="6"/>
      <c r="X80" s="6"/>
      <c r="Y80" s="6"/>
      <c r="Z80" s="6"/>
      <c r="AA80" s="6"/>
    </row>
    <row r="81" spans="1:27" x14ac:dyDescent="0.3">
      <c r="A81" s="6"/>
      <c r="P81" s="6"/>
      <c r="Q81" s="6"/>
      <c r="R81" s="6"/>
      <c r="S81" s="6"/>
      <c r="T81" s="6"/>
      <c r="U81" s="6"/>
      <c r="V81" s="6"/>
      <c r="W81" s="6"/>
      <c r="X81" s="6"/>
      <c r="Y81" s="6"/>
      <c r="Z81" s="6"/>
      <c r="AA81" s="6"/>
    </row>
    <row r="82" spans="1:27" x14ac:dyDescent="0.3">
      <c r="A82" s="6"/>
      <c r="P82" s="6"/>
      <c r="Q82" s="6"/>
      <c r="R82" s="6"/>
      <c r="S82" s="6"/>
      <c r="T82" s="6"/>
      <c r="U82" s="6"/>
      <c r="V82" s="6"/>
      <c r="W82" s="6"/>
      <c r="X82" s="6"/>
      <c r="Y82" s="6"/>
      <c r="Z82" s="6"/>
      <c r="AA82" s="6"/>
    </row>
    <row r="83" spans="1:27" x14ac:dyDescent="0.3">
      <c r="A83" s="6"/>
      <c r="P83" s="6"/>
      <c r="Q83" s="6"/>
      <c r="R83" s="6"/>
      <c r="S83" s="6"/>
      <c r="T83" s="6"/>
      <c r="U83" s="6"/>
      <c r="V83" s="6"/>
      <c r="W83" s="6"/>
      <c r="X83" s="6"/>
      <c r="Y83" s="6"/>
      <c r="Z83" s="6"/>
      <c r="AA83" s="6"/>
    </row>
    <row r="84" spans="1:27" x14ac:dyDescent="0.3">
      <c r="A84" s="6"/>
      <c r="P84" s="6"/>
      <c r="Q84" s="6"/>
      <c r="R84" s="6"/>
      <c r="S84" s="6"/>
      <c r="T84" s="6"/>
      <c r="U84" s="6"/>
      <c r="V84" s="6"/>
      <c r="W84" s="6"/>
      <c r="X84" s="6"/>
      <c r="Y84" s="6"/>
      <c r="Z84" s="6"/>
      <c r="AA84" s="6"/>
    </row>
    <row r="85" spans="1:27" x14ac:dyDescent="0.3">
      <c r="A85" s="6"/>
      <c r="P85" s="6"/>
      <c r="Q85" s="6"/>
      <c r="R85" s="6"/>
      <c r="S85" s="6"/>
      <c r="T85" s="6"/>
      <c r="U85" s="6"/>
      <c r="V85" s="6"/>
      <c r="W85" s="6"/>
      <c r="X85" s="6"/>
      <c r="Y85" s="6"/>
      <c r="Z85" s="6"/>
      <c r="AA85" s="6"/>
    </row>
    <row r="86" spans="1:27" x14ac:dyDescent="0.3">
      <c r="A86" s="6"/>
      <c r="P86" s="6"/>
      <c r="Q86" s="6"/>
      <c r="R86" s="6"/>
      <c r="S86" s="6"/>
      <c r="T86" s="6"/>
      <c r="U86" s="6"/>
      <c r="V86" s="6"/>
      <c r="W86" s="6"/>
      <c r="X86" s="6"/>
      <c r="Y86" s="6"/>
      <c r="Z86" s="6"/>
      <c r="AA86" s="6"/>
    </row>
    <row r="87" spans="1:27" x14ac:dyDescent="0.3">
      <c r="A87" s="6"/>
      <c r="P87" s="6"/>
      <c r="Q87" s="6"/>
      <c r="R87" s="6"/>
      <c r="S87" s="6"/>
      <c r="T87" s="6"/>
      <c r="U87" s="6"/>
      <c r="V87" s="6"/>
      <c r="W87" s="6"/>
      <c r="X87" s="6"/>
      <c r="Y87" s="6"/>
      <c r="Z87" s="6"/>
      <c r="AA87" s="6"/>
    </row>
    <row r="88" spans="1:27" x14ac:dyDescent="0.3">
      <c r="A88" s="6"/>
      <c r="P88" s="6"/>
      <c r="Q88" s="6"/>
      <c r="R88" s="6"/>
      <c r="S88" s="6"/>
      <c r="T88" s="6"/>
      <c r="U88" s="6"/>
      <c r="V88" s="6"/>
      <c r="W88" s="6"/>
      <c r="X88" s="6"/>
      <c r="Y88" s="6"/>
      <c r="Z88" s="6"/>
      <c r="AA88" s="6"/>
    </row>
    <row r="89" spans="1:27" x14ac:dyDescent="0.3">
      <c r="A89" s="6"/>
      <c r="P89" s="6"/>
      <c r="Q89" s="6"/>
      <c r="R89" s="6"/>
      <c r="S89" s="6"/>
      <c r="T89" s="6"/>
      <c r="U89" s="6"/>
      <c r="V89" s="6"/>
      <c r="W89" s="6"/>
      <c r="X89" s="6"/>
      <c r="Y89" s="6"/>
      <c r="Z89" s="6"/>
      <c r="AA89" s="6"/>
    </row>
    <row r="90" spans="1:27" x14ac:dyDescent="0.3">
      <c r="A90" s="6"/>
      <c r="P90" s="6"/>
      <c r="Q90" s="6"/>
      <c r="R90" s="6"/>
      <c r="S90" s="6"/>
      <c r="T90" s="6"/>
      <c r="U90" s="6"/>
      <c r="V90" s="6"/>
      <c r="W90" s="6"/>
      <c r="X90" s="6"/>
      <c r="Y90" s="6"/>
      <c r="Z90" s="6"/>
      <c r="AA90" s="6"/>
    </row>
    <row r="91" spans="1:27" x14ac:dyDescent="0.3">
      <c r="A91" s="6"/>
      <c r="P91" s="6"/>
      <c r="Q91" s="6"/>
      <c r="R91" s="6"/>
      <c r="S91" s="6"/>
      <c r="T91" s="6"/>
      <c r="U91" s="6"/>
      <c r="V91" s="6"/>
      <c r="W91" s="6"/>
      <c r="X91" s="6"/>
      <c r="Y91" s="6"/>
      <c r="Z91" s="6"/>
      <c r="AA91" s="6"/>
    </row>
    <row r="92" spans="1:27" x14ac:dyDescent="0.3">
      <c r="A92" s="6"/>
      <c r="P92" s="6"/>
      <c r="Q92" s="6"/>
      <c r="R92" s="6"/>
      <c r="S92" s="6"/>
      <c r="T92" s="6"/>
      <c r="U92" s="6"/>
      <c r="V92" s="6"/>
      <c r="W92" s="6"/>
      <c r="X92" s="6"/>
      <c r="Y92" s="6"/>
      <c r="Z92" s="6"/>
      <c r="AA92" s="6"/>
    </row>
    <row r="93" spans="1:27" x14ac:dyDescent="0.3">
      <c r="A93" s="6"/>
      <c r="P93" s="6"/>
      <c r="Q93" s="6"/>
      <c r="R93" s="6"/>
      <c r="S93" s="6"/>
      <c r="T93" s="6"/>
      <c r="U93" s="6"/>
      <c r="V93" s="6"/>
      <c r="W93" s="6"/>
      <c r="X93" s="6"/>
      <c r="Y93" s="6"/>
      <c r="Z93" s="6"/>
      <c r="AA93" s="6"/>
    </row>
    <row r="94" spans="1:27" x14ac:dyDescent="0.3">
      <c r="A94" s="6"/>
      <c r="P94" s="6"/>
      <c r="Q94" s="6"/>
      <c r="R94" s="6"/>
      <c r="S94" s="6"/>
      <c r="T94" s="6"/>
      <c r="U94" s="6"/>
      <c r="V94" s="6"/>
      <c r="W94" s="6"/>
      <c r="X94" s="6"/>
      <c r="Y94" s="6"/>
      <c r="Z94" s="6"/>
      <c r="AA94" s="6"/>
    </row>
    <row r="95" spans="1:27" x14ac:dyDescent="0.3">
      <c r="A95" s="6"/>
      <c r="P95" s="6"/>
      <c r="Q95" s="6"/>
      <c r="R95" s="6"/>
      <c r="S95" s="6"/>
      <c r="T95" s="6"/>
      <c r="U95" s="6"/>
      <c r="V95" s="6"/>
      <c r="W95" s="6"/>
      <c r="X95" s="6"/>
      <c r="Y95" s="6"/>
      <c r="Z95" s="6"/>
      <c r="AA95" s="6"/>
    </row>
    <row r="96" spans="1:27" x14ac:dyDescent="0.3">
      <c r="A96" s="6"/>
      <c r="P96" s="6"/>
      <c r="Q96" s="6"/>
      <c r="R96" s="6"/>
      <c r="S96" s="6"/>
      <c r="T96" s="6"/>
      <c r="U96" s="6"/>
      <c r="V96" s="6"/>
      <c r="W96" s="6"/>
      <c r="X96" s="6"/>
      <c r="Y96" s="6"/>
      <c r="Z96" s="6"/>
      <c r="AA96" s="6"/>
    </row>
    <row r="97" spans="1:27" x14ac:dyDescent="0.3">
      <c r="A97" s="6"/>
      <c r="P97" s="6"/>
      <c r="Q97" s="6"/>
      <c r="R97" s="6"/>
      <c r="S97" s="6"/>
      <c r="T97" s="6"/>
      <c r="U97" s="6"/>
      <c r="V97" s="6"/>
      <c r="W97" s="6"/>
      <c r="X97" s="6"/>
      <c r="Y97" s="6"/>
      <c r="Z97" s="6"/>
      <c r="AA97" s="6"/>
    </row>
    <row r="98" spans="1:27" x14ac:dyDescent="0.3">
      <c r="A98" s="6"/>
      <c r="P98" s="6"/>
      <c r="Q98" s="6"/>
      <c r="R98" s="6"/>
      <c r="S98" s="6"/>
      <c r="T98" s="6"/>
      <c r="U98" s="6"/>
      <c r="V98" s="6"/>
      <c r="W98" s="6"/>
      <c r="X98" s="6"/>
      <c r="Y98" s="6"/>
      <c r="Z98" s="6"/>
      <c r="AA98" s="6"/>
    </row>
    <row r="99" spans="1:27" x14ac:dyDescent="0.3">
      <c r="A99" s="6"/>
      <c r="P99" s="6"/>
      <c r="Q99" s="6"/>
      <c r="R99" s="6"/>
      <c r="S99" s="6"/>
      <c r="T99" s="6"/>
      <c r="U99" s="6"/>
      <c r="V99" s="6"/>
      <c r="W99" s="6"/>
      <c r="X99" s="6"/>
      <c r="Y99" s="6"/>
      <c r="Z99" s="6"/>
      <c r="AA99" s="6"/>
    </row>
    <row r="100" spans="1:27" x14ac:dyDescent="0.3">
      <c r="A100" s="6"/>
      <c r="P100" s="6"/>
      <c r="Q100" s="6"/>
      <c r="R100" s="6"/>
      <c r="S100" s="6"/>
      <c r="T100" s="6"/>
      <c r="U100" s="6"/>
      <c r="V100" s="6"/>
      <c r="W100" s="6"/>
      <c r="X100" s="6"/>
      <c r="Y100" s="6"/>
      <c r="Z100" s="6"/>
      <c r="AA100" s="6"/>
    </row>
    <row r="101" spans="1:27" x14ac:dyDescent="0.3">
      <c r="A101" s="6"/>
      <c r="P101" s="6"/>
      <c r="Q101" s="6"/>
      <c r="R101" s="6"/>
      <c r="S101" s="6"/>
      <c r="T101" s="6"/>
      <c r="U101" s="6"/>
      <c r="V101" s="6"/>
      <c r="W101" s="6"/>
      <c r="X101" s="6"/>
      <c r="Y101" s="6"/>
      <c r="Z101" s="6"/>
      <c r="AA101" s="6"/>
    </row>
    <row r="102" spans="1:27" x14ac:dyDescent="0.3">
      <c r="A102" s="6"/>
      <c r="P102" s="6"/>
      <c r="Q102" s="6"/>
      <c r="R102" s="6"/>
      <c r="S102" s="6"/>
      <c r="T102" s="6"/>
      <c r="U102" s="6"/>
      <c r="V102" s="6"/>
      <c r="W102" s="6"/>
      <c r="X102" s="6"/>
      <c r="Y102" s="6"/>
      <c r="Z102" s="6"/>
      <c r="AA102" s="6"/>
    </row>
    <row r="103" spans="1:27" x14ac:dyDescent="0.3">
      <c r="A103" s="6"/>
      <c r="P103" s="6"/>
      <c r="Q103" s="6"/>
      <c r="R103" s="6"/>
      <c r="S103" s="6"/>
      <c r="T103" s="6"/>
      <c r="U103" s="6"/>
      <c r="V103" s="6"/>
      <c r="W103" s="6"/>
      <c r="X103" s="6"/>
      <c r="Y103" s="6"/>
      <c r="Z103" s="6"/>
      <c r="AA103" s="6"/>
    </row>
    <row r="104" spans="1:27" x14ac:dyDescent="0.3">
      <c r="A104" s="6"/>
      <c r="P104" s="6"/>
      <c r="Q104" s="6"/>
      <c r="R104" s="6"/>
      <c r="S104" s="6"/>
      <c r="T104" s="6"/>
      <c r="U104" s="6"/>
      <c r="V104" s="6"/>
      <c r="W104" s="6"/>
      <c r="X104" s="6"/>
      <c r="Y104" s="6"/>
      <c r="Z104" s="6"/>
      <c r="AA104" s="6"/>
    </row>
    <row r="105" spans="1:27" x14ac:dyDescent="0.3">
      <c r="A105" s="6"/>
      <c r="P105" s="6"/>
      <c r="Q105" s="6"/>
      <c r="R105" s="6"/>
      <c r="S105" s="6"/>
      <c r="T105" s="6"/>
      <c r="U105" s="6"/>
      <c r="V105" s="6"/>
      <c r="W105" s="6"/>
      <c r="X105" s="6"/>
      <c r="Y105" s="6"/>
      <c r="Z105" s="6"/>
      <c r="AA105" s="6"/>
    </row>
    <row r="106" spans="1:27" x14ac:dyDescent="0.3">
      <c r="A106" s="6"/>
      <c r="P106" s="6"/>
      <c r="Q106" s="6"/>
      <c r="R106" s="6"/>
      <c r="S106" s="6"/>
      <c r="T106" s="6"/>
      <c r="U106" s="6"/>
      <c r="V106" s="6"/>
      <c r="W106" s="6"/>
      <c r="X106" s="6"/>
      <c r="Y106" s="6"/>
      <c r="Z106" s="6"/>
      <c r="AA106" s="6"/>
    </row>
    <row r="107" spans="1:27" x14ac:dyDescent="0.3">
      <c r="A107" s="6"/>
      <c r="P107" s="6"/>
      <c r="Q107" s="6"/>
      <c r="R107" s="6"/>
      <c r="S107" s="6"/>
      <c r="T107" s="6"/>
      <c r="U107" s="6"/>
      <c r="V107" s="6"/>
      <c r="W107" s="6"/>
      <c r="X107" s="6"/>
      <c r="Y107" s="6"/>
      <c r="Z107" s="6"/>
      <c r="AA107" s="6"/>
    </row>
    <row r="108" spans="1:27" x14ac:dyDescent="0.3">
      <c r="A108" s="6"/>
      <c r="P108" s="6"/>
      <c r="Q108" s="6"/>
      <c r="R108" s="6"/>
      <c r="S108" s="6"/>
      <c r="T108" s="6"/>
      <c r="U108" s="6"/>
      <c r="V108" s="6"/>
      <c r="W108" s="6"/>
      <c r="X108" s="6"/>
      <c r="Y108" s="6"/>
      <c r="Z108" s="6"/>
      <c r="AA108" s="6"/>
    </row>
    <row r="109" spans="1:27" x14ac:dyDescent="0.3">
      <c r="A109" s="6"/>
      <c r="P109" s="6"/>
      <c r="Q109" s="6"/>
      <c r="R109" s="6"/>
      <c r="S109" s="6"/>
      <c r="T109" s="6"/>
      <c r="U109" s="6"/>
      <c r="V109" s="6"/>
      <c r="W109" s="6"/>
      <c r="X109" s="6"/>
      <c r="Y109" s="6"/>
      <c r="Z109" s="6"/>
      <c r="AA109" s="6"/>
    </row>
    <row r="110" spans="1:27" x14ac:dyDescent="0.3">
      <c r="A110" s="6"/>
      <c r="P110" s="6"/>
      <c r="Q110" s="6"/>
      <c r="R110" s="6"/>
      <c r="S110" s="6"/>
      <c r="T110" s="6"/>
      <c r="U110" s="6"/>
      <c r="V110" s="6"/>
      <c r="W110" s="6"/>
      <c r="X110" s="6"/>
      <c r="Y110" s="6"/>
      <c r="Z110" s="6"/>
      <c r="AA110" s="6"/>
    </row>
    <row r="111" spans="1:27" x14ac:dyDescent="0.3">
      <c r="A111" s="6"/>
      <c r="P111" s="6"/>
      <c r="Q111" s="6"/>
      <c r="R111" s="6"/>
      <c r="S111" s="6"/>
      <c r="T111" s="6"/>
      <c r="U111" s="6"/>
      <c r="V111" s="6"/>
      <c r="W111" s="6"/>
      <c r="X111" s="6"/>
      <c r="Y111" s="6"/>
      <c r="Z111" s="6"/>
      <c r="AA111" s="6"/>
    </row>
    <row r="112" spans="1:27" x14ac:dyDescent="0.3">
      <c r="A112" s="6"/>
      <c r="P112" s="6"/>
      <c r="Q112" s="6"/>
      <c r="R112" s="6"/>
      <c r="S112" s="6"/>
      <c r="T112" s="6"/>
      <c r="U112" s="6"/>
      <c r="V112" s="6"/>
      <c r="W112" s="6"/>
      <c r="X112" s="6"/>
      <c r="Y112" s="6"/>
      <c r="Z112" s="6"/>
      <c r="AA112" s="6"/>
    </row>
    <row r="113" spans="1:27" x14ac:dyDescent="0.3">
      <c r="A113" s="6"/>
      <c r="P113" s="6"/>
      <c r="Q113" s="6"/>
      <c r="R113" s="6"/>
      <c r="S113" s="6"/>
      <c r="T113" s="6"/>
      <c r="U113" s="6"/>
      <c r="V113" s="6"/>
      <c r="W113" s="6"/>
      <c r="X113" s="6"/>
      <c r="Y113" s="6"/>
      <c r="Z113" s="6"/>
      <c r="AA113" s="6"/>
    </row>
    <row r="114" spans="1:27" x14ac:dyDescent="0.3">
      <c r="A114" s="6"/>
      <c r="P114" s="6"/>
      <c r="Q114" s="6"/>
      <c r="R114" s="6"/>
      <c r="S114" s="6"/>
      <c r="T114" s="6"/>
      <c r="U114" s="6"/>
      <c r="V114" s="6"/>
      <c r="W114" s="6"/>
      <c r="X114" s="6"/>
      <c r="Y114" s="6"/>
      <c r="Z114" s="6"/>
      <c r="AA114" s="6"/>
    </row>
    <row r="115" spans="1:27" x14ac:dyDescent="0.3">
      <c r="A115" s="6"/>
      <c r="P115" s="6"/>
      <c r="Q115" s="6"/>
      <c r="R115" s="6"/>
      <c r="S115" s="6"/>
      <c r="T115" s="6"/>
      <c r="U115" s="6"/>
      <c r="V115" s="6"/>
      <c r="W115" s="6"/>
      <c r="X115" s="6"/>
      <c r="Y115" s="6"/>
      <c r="Z115" s="6"/>
      <c r="AA115" s="6"/>
    </row>
    <row r="116" spans="1:27" x14ac:dyDescent="0.3">
      <c r="A116" s="6"/>
      <c r="P116" s="6"/>
      <c r="Q116" s="6"/>
      <c r="R116" s="6"/>
      <c r="S116" s="6"/>
      <c r="T116" s="6"/>
      <c r="U116" s="6"/>
      <c r="V116" s="6"/>
      <c r="W116" s="6"/>
      <c r="X116" s="6"/>
      <c r="Y116" s="6"/>
      <c r="Z116" s="6"/>
      <c r="AA116" s="6"/>
    </row>
    <row r="117" spans="1:27" x14ac:dyDescent="0.3">
      <c r="A117" s="6"/>
      <c r="P117" s="6"/>
      <c r="Q117" s="6"/>
      <c r="R117" s="6"/>
      <c r="S117" s="6"/>
      <c r="T117" s="6"/>
      <c r="U117" s="6"/>
      <c r="V117" s="6"/>
      <c r="W117" s="6"/>
      <c r="X117" s="6"/>
      <c r="Y117" s="6"/>
      <c r="Z117" s="6"/>
      <c r="AA117" s="6"/>
    </row>
    <row r="118" spans="1:27" x14ac:dyDescent="0.3">
      <c r="A118" s="6"/>
      <c r="P118" s="6"/>
      <c r="Q118" s="6"/>
      <c r="R118" s="6"/>
      <c r="S118" s="6"/>
      <c r="T118" s="6"/>
      <c r="U118" s="6"/>
      <c r="V118" s="6"/>
      <c r="W118" s="6"/>
      <c r="X118" s="6"/>
      <c r="Y118" s="6"/>
      <c r="Z118" s="6"/>
      <c r="AA118" s="6"/>
    </row>
    <row r="119" spans="1:27" x14ac:dyDescent="0.3">
      <c r="A119" s="6"/>
      <c r="P119" s="6"/>
      <c r="Q119" s="6"/>
      <c r="R119" s="6"/>
      <c r="S119" s="6"/>
      <c r="T119" s="6"/>
      <c r="U119" s="6"/>
      <c r="V119" s="6"/>
      <c r="W119" s="6"/>
      <c r="X119" s="6"/>
      <c r="Y119" s="6"/>
      <c r="Z119" s="6"/>
      <c r="AA119" s="6"/>
    </row>
    <row r="120" spans="1:27" x14ac:dyDescent="0.3">
      <c r="A120" s="6"/>
      <c r="P120" s="6"/>
      <c r="Q120" s="6"/>
      <c r="R120" s="6"/>
      <c r="S120" s="6"/>
      <c r="T120" s="6"/>
      <c r="U120" s="6"/>
      <c r="V120" s="6"/>
      <c r="W120" s="6"/>
      <c r="X120" s="6"/>
      <c r="Y120" s="6"/>
      <c r="Z120" s="6"/>
      <c r="AA120" s="6"/>
    </row>
    <row r="121" spans="1:27" x14ac:dyDescent="0.3">
      <c r="A121" s="6"/>
      <c r="P121" s="6"/>
      <c r="Q121" s="6"/>
      <c r="R121" s="6"/>
      <c r="S121" s="6"/>
      <c r="T121" s="6"/>
      <c r="U121" s="6"/>
      <c r="V121" s="6"/>
      <c r="W121" s="6"/>
      <c r="X121" s="6"/>
      <c r="Y121" s="6"/>
      <c r="Z121" s="6"/>
      <c r="AA121" s="6"/>
    </row>
    <row r="122" spans="1:27" x14ac:dyDescent="0.3">
      <c r="A122" s="6"/>
      <c r="P122" s="6"/>
      <c r="Q122" s="6"/>
      <c r="R122" s="6"/>
      <c r="S122" s="6"/>
      <c r="T122" s="6"/>
      <c r="U122" s="6"/>
      <c r="V122" s="6"/>
      <c r="W122" s="6"/>
      <c r="X122" s="6"/>
      <c r="Y122" s="6"/>
      <c r="Z122" s="6"/>
      <c r="AA122" s="6"/>
    </row>
    <row r="123" spans="1:27" x14ac:dyDescent="0.3">
      <c r="A123" s="6"/>
      <c r="P123" s="6"/>
      <c r="Q123" s="6"/>
      <c r="R123" s="6"/>
      <c r="S123" s="6"/>
      <c r="T123" s="6"/>
      <c r="U123" s="6"/>
      <c r="V123" s="6"/>
      <c r="W123" s="6"/>
      <c r="X123" s="6"/>
      <c r="Y123" s="6"/>
      <c r="Z123" s="6"/>
      <c r="AA123" s="6"/>
    </row>
    <row r="124" spans="1:27" x14ac:dyDescent="0.3">
      <c r="A124" s="6"/>
      <c r="P124" s="6"/>
      <c r="Q124" s="6"/>
      <c r="R124" s="6"/>
      <c r="S124" s="6"/>
      <c r="T124" s="6"/>
      <c r="U124" s="6"/>
      <c r="V124" s="6"/>
      <c r="W124" s="6"/>
      <c r="X124" s="6"/>
      <c r="Y124" s="6"/>
      <c r="Z124" s="6"/>
      <c r="AA124" s="6"/>
    </row>
    <row r="125" spans="1:27" x14ac:dyDescent="0.3">
      <c r="A125" s="6"/>
      <c r="P125" s="6"/>
      <c r="Q125" s="6"/>
      <c r="R125" s="6"/>
      <c r="S125" s="6"/>
      <c r="T125" s="6"/>
      <c r="U125" s="6"/>
      <c r="V125" s="6"/>
      <c r="W125" s="6"/>
      <c r="X125" s="6"/>
      <c r="Y125" s="6"/>
      <c r="Z125" s="6"/>
      <c r="AA125" s="6"/>
    </row>
    <row r="126" spans="1:27" x14ac:dyDescent="0.3">
      <c r="A126" s="6"/>
      <c r="P126" s="6"/>
      <c r="Q126" s="6"/>
      <c r="R126" s="6"/>
      <c r="S126" s="6"/>
      <c r="T126" s="6"/>
      <c r="U126" s="6"/>
      <c r="V126" s="6"/>
      <c r="W126" s="6"/>
      <c r="X126" s="6"/>
      <c r="Y126" s="6"/>
      <c r="Z126" s="6"/>
      <c r="AA126" s="6"/>
    </row>
    <row r="127" spans="1:27" x14ac:dyDescent="0.3">
      <c r="A127" s="6"/>
      <c r="P127" s="6"/>
      <c r="Q127" s="6"/>
      <c r="R127" s="6"/>
      <c r="S127" s="6"/>
      <c r="T127" s="6"/>
      <c r="U127" s="6"/>
      <c r="V127" s="6"/>
      <c r="W127" s="6"/>
      <c r="X127" s="6"/>
      <c r="Y127" s="6"/>
      <c r="Z127" s="6"/>
      <c r="AA127" s="6"/>
    </row>
    <row r="128" spans="1:27" x14ac:dyDescent="0.3">
      <c r="A128" s="6"/>
      <c r="P128" s="6"/>
      <c r="Q128" s="6"/>
      <c r="R128" s="6"/>
      <c r="S128" s="6"/>
      <c r="T128" s="6"/>
      <c r="U128" s="6"/>
      <c r="V128" s="6"/>
      <c r="W128" s="6"/>
      <c r="X128" s="6"/>
      <c r="Y128" s="6"/>
      <c r="Z128" s="6"/>
      <c r="AA128" s="6"/>
    </row>
    <row r="129" spans="1:27" x14ac:dyDescent="0.3">
      <c r="A129" s="6"/>
      <c r="P129" s="6"/>
      <c r="Q129" s="6"/>
      <c r="R129" s="6"/>
      <c r="S129" s="6"/>
      <c r="T129" s="6"/>
      <c r="U129" s="6"/>
      <c r="V129" s="6"/>
      <c r="W129" s="6"/>
      <c r="X129" s="6"/>
      <c r="Y129" s="6"/>
      <c r="Z129" s="6"/>
      <c r="AA129" s="6"/>
    </row>
    <row r="130" spans="1:27" x14ac:dyDescent="0.3">
      <c r="A130" s="6"/>
      <c r="P130" s="6"/>
      <c r="Q130" s="6"/>
      <c r="R130" s="6"/>
      <c r="S130" s="6"/>
      <c r="T130" s="6"/>
      <c r="U130" s="6"/>
      <c r="V130" s="6"/>
      <c r="W130" s="6"/>
      <c r="X130" s="6"/>
      <c r="Y130" s="6"/>
      <c r="Z130" s="6"/>
      <c r="AA130" s="6"/>
    </row>
    <row r="131" spans="1:27" x14ac:dyDescent="0.3">
      <c r="A131" s="6"/>
      <c r="P131" s="6"/>
      <c r="Q131" s="6"/>
      <c r="R131" s="6"/>
      <c r="S131" s="6"/>
      <c r="T131" s="6"/>
      <c r="U131" s="6"/>
      <c r="V131" s="6"/>
      <c r="W131" s="6"/>
      <c r="X131" s="6"/>
      <c r="Y131" s="6"/>
      <c r="Z131" s="6"/>
      <c r="AA131" s="6"/>
    </row>
    <row r="132" spans="1:27" x14ac:dyDescent="0.3">
      <c r="A132" s="6"/>
      <c r="P132" s="6"/>
      <c r="Q132" s="6"/>
      <c r="R132" s="6"/>
      <c r="S132" s="6"/>
      <c r="T132" s="6"/>
      <c r="U132" s="6"/>
      <c r="V132" s="6"/>
      <c r="W132" s="6"/>
      <c r="X132" s="6"/>
      <c r="Y132" s="6"/>
      <c r="Z132" s="6"/>
      <c r="AA132" s="6"/>
    </row>
    <row r="133" spans="1:27" x14ac:dyDescent="0.3">
      <c r="A133" s="6"/>
      <c r="P133" s="6"/>
      <c r="Q133" s="6"/>
      <c r="R133" s="6"/>
      <c r="S133" s="6"/>
      <c r="T133" s="6"/>
      <c r="U133" s="6"/>
      <c r="V133" s="6"/>
      <c r="W133" s="6"/>
      <c r="X133" s="6"/>
      <c r="Y133" s="6"/>
      <c r="Z133" s="6"/>
      <c r="AA133" s="6"/>
    </row>
    <row r="134" spans="1:27" x14ac:dyDescent="0.3">
      <c r="A134" s="6"/>
      <c r="P134" s="6"/>
      <c r="Q134" s="6"/>
      <c r="R134" s="6"/>
      <c r="S134" s="6"/>
      <c r="T134" s="6"/>
      <c r="U134" s="6"/>
      <c r="V134" s="6"/>
      <c r="W134" s="6"/>
      <c r="X134" s="6"/>
      <c r="Y134" s="6"/>
      <c r="Z134" s="6"/>
      <c r="AA134" s="6"/>
    </row>
    <row r="135" spans="1:27" x14ac:dyDescent="0.3">
      <c r="A135" s="6"/>
      <c r="P135" s="6"/>
      <c r="Q135" s="6"/>
      <c r="R135" s="6"/>
      <c r="S135" s="6"/>
      <c r="T135" s="6"/>
      <c r="U135" s="6"/>
      <c r="V135" s="6"/>
      <c r="W135" s="6"/>
      <c r="X135" s="6"/>
      <c r="Y135" s="6"/>
      <c r="Z135" s="6"/>
      <c r="AA135" s="6"/>
    </row>
    <row r="136" spans="1:27" x14ac:dyDescent="0.3">
      <c r="P136" s="6"/>
      <c r="Q136" s="6"/>
      <c r="R136" s="6"/>
      <c r="S136" s="6"/>
      <c r="T136" s="6"/>
      <c r="U136" s="6"/>
      <c r="V136" s="6"/>
      <c r="W136" s="6"/>
      <c r="X136" s="6"/>
      <c r="Y136" s="6"/>
      <c r="Z136" s="6"/>
      <c r="AA136" s="6"/>
    </row>
    <row r="137" spans="1:27" x14ac:dyDescent="0.3">
      <c r="P137" s="6"/>
      <c r="Q137" s="6"/>
      <c r="R137" s="6"/>
      <c r="S137" s="6"/>
      <c r="T137" s="6"/>
      <c r="U137" s="6"/>
      <c r="V137" s="6"/>
      <c r="W137" s="6"/>
      <c r="X137" s="6"/>
      <c r="Y137" s="6"/>
      <c r="Z137" s="6"/>
      <c r="AA137" s="6"/>
    </row>
    <row r="138" spans="1:27" x14ac:dyDescent="0.3">
      <c r="P138" s="6"/>
      <c r="Q138" s="6"/>
      <c r="R138" s="6"/>
      <c r="S138" s="6"/>
      <c r="T138" s="6"/>
      <c r="U138" s="6"/>
      <c r="V138" s="6"/>
      <c r="W138" s="6"/>
      <c r="X138" s="6"/>
      <c r="Y138" s="6"/>
      <c r="Z138" s="6"/>
      <c r="AA138" s="6"/>
    </row>
    <row r="139" spans="1:27" x14ac:dyDescent="0.3">
      <c r="P139" s="6"/>
      <c r="Q139" s="6"/>
      <c r="R139" s="6"/>
      <c r="S139" s="6"/>
      <c r="T139" s="6"/>
      <c r="U139" s="6"/>
      <c r="V139" s="6"/>
      <c r="W139" s="6"/>
      <c r="X139" s="6"/>
      <c r="Y139" s="6"/>
      <c r="Z139" s="6"/>
      <c r="AA139" s="6"/>
    </row>
    <row r="140" spans="1:27" x14ac:dyDescent="0.3">
      <c r="P140" s="6"/>
      <c r="Q140" s="6"/>
      <c r="R140" s="6"/>
      <c r="S140" s="6"/>
      <c r="T140" s="6"/>
      <c r="U140" s="6"/>
      <c r="V140" s="6"/>
      <c r="W140" s="6"/>
      <c r="X140" s="6"/>
      <c r="Y140" s="6"/>
      <c r="Z140" s="6"/>
      <c r="AA140" s="6"/>
    </row>
    <row r="141" spans="1:27" x14ac:dyDescent="0.3">
      <c r="P141" s="6"/>
      <c r="Q141" s="6"/>
      <c r="R141" s="6"/>
      <c r="S141" s="6"/>
      <c r="T141" s="6"/>
      <c r="U141" s="6"/>
      <c r="V141" s="6"/>
      <c r="W141" s="6"/>
      <c r="X141" s="6"/>
      <c r="Y141" s="6"/>
      <c r="Z141" s="6"/>
      <c r="AA141" s="6"/>
    </row>
    <row r="142" spans="1:27" x14ac:dyDescent="0.3">
      <c r="P142" s="6"/>
      <c r="Q142" s="6"/>
      <c r="R142" s="6"/>
      <c r="S142" s="6"/>
      <c r="T142" s="6"/>
      <c r="U142" s="6"/>
      <c r="V142" s="6"/>
      <c r="W142" s="6"/>
      <c r="X142" s="6"/>
      <c r="Y142" s="6"/>
      <c r="Z142" s="6"/>
      <c r="AA142" s="6"/>
    </row>
    <row r="143" spans="1:27" x14ac:dyDescent="0.3">
      <c r="P143" s="6"/>
      <c r="Q143" s="6"/>
      <c r="R143" s="6"/>
      <c r="S143" s="6"/>
      <c r="T143" s="6"/>
      <c r="U143" s="6"/>
      <c r="V143" s="6"/>
      <c r="W143" s="6"/>
      <c r="X143" s="6"/>
      <c r="Y143" s="6"/>
      <c r="Z143" s="6"/>
      <c r="AA143" s="6"/>
    </row>
    <row r="144" spans="1:27" x14ac:dyDescent="0.3">
      <c r="P144" s="6"/>
      <c r="Q144" s="6"/>
      <c r="R144" s="6"/>
      <c r="S144" s="6"/>
      <c r="T144" s="6"/>
      <c r="U144" s="6"/>
      <c r="V144" s="6"/>
      <c r="W144" s="6"/>
      <c r="X144" s="6"/>
      <c r="Y144" s="6"/>
      <c r="Z144" s="6"/>
      <c r="AA144" s="6"/>
    </row>
    <row r="145" spans="16:27" x14ac:dyDescent="0.3">
      <c r="P145" s="6"/>
      <c r="Q145" s="6"/>
      <c r="R145" s="6"/>
      <c r="S145" s="6"/>
      <c r="T145" s="6"/>
      <c r="U145" s="6"/>
      <c r="V145" s="6"/>
      <c r="W145" s="6"/>
      <c r="X145" s="6"/>
      <c r="Y145" s="6"/>
      <c r="Z145" s="6"/>
      <c r="AA145" s="6"/>
    </row>
    <row r="146" spans="16:27" x14ac:dyDescent="0.3">
      <c r="P146" s="6"/>
      <c r="Q146" s="6"/>
      <c r="R146" s="6"/>
      <c r="S146" s="6"/>
      <c r="T146" s="6"/>
      <c r="U146" s="6"/>
      <c r="V146" s="6"/>
      <c r="W146" s="6"/>
      <c r="X146" s="6"/>
      <c r="Y146" s="6"/>
      <c r="Z146" s="6"/>
      <c r="AA146" s="6"/>
    </row>
    <row r="147" spans="16:27" x14ac:dyDescent="0.3">
      <c r="P147" s="6"/>
      <c r="Q147" s="6"/>
      <c r="R147" s="6"/>
      <c r="S147" s="6"/>
      <c r="T147" s="6"/>
      <c r="U147" s="6"/>
      <c r="V147" s="6"/>
      <c r="W147" s="6"/>
      <c r="X147" s="6"/>
      <c r="Y147" s="6"/>
      <c r="Z147" s="6"/>
      <c r="AA147" s="6"/>
    </row>
    <row r="148" spans="16:27" x14ac:dyDescent="0.3">
      <c r="P148" s="6"/>
      <c r="Q148" s="6"/>
      <c r="R148" s="6"/>
      <c r="S148" s="6"/>
      <c r="T148" s="6"/>
      <c r="U148" s="6"/>
      <c r="V148" s="6"/>
      <c r="W148" s="6"/>
      <c r="X148" s="6"/>
      <c r="Y148" s="6"/>
      <c r="Z148" s="6"/>
      <c r="AA148" s="6"/>
    </row>
    <row r="149" spans="16:27" x14ac:dyDescent="0.3">
      <c r="P149" s="6"/>
      <c r="Q149" s="6"/>
      <c r="R149" s="6"/>
      <c r="S149" s="6"/>
      <c r="T149" s="6"/>
      <c r="U149" s="6"/>
      <c r="V149" s="6"/>
      <c r="W149" s="6"/>
      <c r="X149" s="6"/>
      <c r="Y149" s="6"/>
      <c r="Z149" s="6"/>
      <c r="AA149" s="6"/>
    </row>
    <row r="150" spans="16:27" x14ac:dyDescent="0.3">
      <c r="P150" s="6"/>
      <c r="Q150" s="6"/>
      <c r="R150" s="6"/>
      <c r="S150" s="6"/>
      <c r="T150" s="6"/>
      <c r="U150" s="6"/>
      <c r="V150" s="6"/>
      <c r="W150" s="6"/>
      <c r="X150" s="6"/>
      <c r="Y150" s="6"/>
      <c r="Z150" s="6"/>
      <c r="AA150" s="6"/>
    </row>
    <row r="151" spans="16:27" x14ac:dyDescent="0.3">
      <c r="P151" s="6"/>
      <c r="Q151" s="6"/>
      <c r="R151" s="6"/>
      <c r="S151" s="6"/>
      <c r="T151" s="6"/>
      <c r="U151" s="6"/>
      <c r="V151" s="6"/>
      <c r="W151" s="6"/>
      <c r="X151" s="6"/>
      <c r="Y151" s="6"/>
      <c r="Z151" s="6"/>
      <c r="AA151" s="6"/>
    </row>
    <row r="152" spans="16:27" x14ac:dyDescent="0.3">
      <c r="P152" s="6"/>
      <c r="Q152" s="6"/>
      <c r="R152" s="6"/>
      <c r="S152" s="6"/>
      <c r="T152" s="6"/>
      <c r="U152" s="6"/>
      <c r="V152" s="6"/>
      <c r="W152" s="6"/>
      <c r="X152" s="6"/>
      <c r="Y152" s="6"/>
      <c r="Z152" s="6"/>
      <c r="AA152" s="6"/>
    </row>
    <row r="153" spans="16:27" x14ac:dyDescent="0.3">
      <c r="P153" s="6"/>
      <c r="Q153" s="6"/>
      <c r="R153" s="6"/>
      <c r="S153" s="6"/>
      <c r="T153" s="6"/>
      <c r="U153" s="6"/>
      <c r="V153" s="6"/>
      <c r="W153" s="6"/>
      <c r="X153" s="6"/>
      <c r="Y153" s="6"/>
      <c r="Z153" s="6"/>
      <c r="AA153" s="6"/>
    </row>
    <row r="154" spans="16:27" x14ac:dyDescent="0.3">
      <c r="P154" s="6"/>
      <c r="Q154" s="6"/>
      <c r="R154" s="6"/>
      <c r="S154" s="6"/>
      <c r="T154" s="6"/>
      <c r="U154" s="6"/>
      <c r="V154" s="6"/>
      <c r="W154" s="6"/>
      <c r="X154" s="6"/>
      <c r="Y154" s="6"/>
      <c r="Z154" s="6"/>
      <c r="AA154" s="6"/>
    </row>
    <row r="155" spans="16:27" x14ac:dyDescent="0.3">
      <c r="P155" s="6"/>
      <c r="Q155" s="6"/>
      <c r="R155" s="6"/>
      <c r="S155" s="6"/>
      <c r="T155" s="6"/>
      <c r="U155" s="6"/>
      <c r="V155" s="6"/>
      <c r="W155" s="6"/>
      <c r="X155" s="6"/>
      <c r="Y155" s="6"/>
      <c r="Z155" s="6"/>
      <c r="AA155" s="6"/>
    </row>
    <row r="156" spans="16:27" x14ac:dyDescent="0.3">
      <c r="P156" s="6"/>
      <c r="Q156" s="6"/>
      <c r="R156" s="6"/>
      <c r="S156" s="6"/>
      <c r="T156" s="6"/>
      <c r="U156" s="6"/>
      <c r="V156" s="6"/>
      <c r="W156" s="6"/>
      <c r="X156" s="6"/>
      <c r="Y156" s="6"/>
      <c r="Z156" s="6"/>
      <c r="AA156" s="6"/>
    </row>
    <row r="157" spans="16:27" x14ac:dyDescent="0.3">
      <c r="P157" s="6"/>
      <c r="Q157" s="6"/>
      <c r="R157" s="6"/>
      <c r="S157" s="6"/>
      <c r="T157" s="6"/>
      <c r="U157" s="6"/>
      <c r="V157" s="6"/>
      <c r="W157" s="6"/>
      <c r="X157" s="6"/>
      <c r="Y157" s="6"/>
      <c r="Z157" s="6"/>
      <c r="AA157" s="6"/>
    </row>
    <row r="158" spans="16:27" x14ac:dyDescent="0.3">
      <c r="P158" s="6"/>
      <c r="Q158" s="6"/>
      <c r="R158" s="6"/>
      <c r="S158" s="6"/>
      <c r="T158" s="6"/>
      <c r="U158" s="6"/>
      <c r="V158" s="6"/>
      <c r="W158" s="6"/>
      <c r="X158" s="6"/>
      <c r="Y158" s="6"/>
      <c r="Z158" s="6"/>
      <c r="AA158" s="6"/>
    </row>
    <row r="159" spans="16:27" x14ac:dyDescent="0.3">
      <c r="P159" s="6"/>
      <c r="Q159" s="6"/>
      <c r="R159" s="6"/>
      <c r="S159" s="6"/>
      <c r="T159" s="6"/>
      <c r="U159" s="6"/>
      <c r="V159" s="6"/>
      <c r="W159" s="6"/>
      <c r="X159" s="6"/>
      <c r="Y159" s="6"/>
      <c r="Z159" s="6"/>
      <c r="AA159" s="6"/>
    </row>
    <row r="160" spans="16:27" x14ac:dyDescent="0.3">
      <c r="P160" s="6"/>
      <c r="Q160" s="6"/>
      <c r="R160" s="6"/>
      <c r="S160" s="6"/>
      <c r="T160" s="6"/>
      <c r="U160" s="6"/>
      <c r="V160" s="6"/>
      <c r="W160" s="6"/>
      <c r="X160" s="6"/>
      <c r="Y160" s="6"/>
      <c r="Z160" s="6"/>
      <c r="AA160" s="6"/>
    </row>
    <row r="161" spans="16:27" x14ac:dyDescent="0.3">
      <c r="P161" s="6"/>
      <c r="Q161" s="6"/>
      <c r="R161" s="6"/>
      <c r="S161" s="6"/>
      <c r="T161" s="6"/>
      <c r="U161" s="6"/>
      <c r="V161" s="6"/>
      <c r="W161" s="6"/>
      <c r="X161" s="6"/>
      <c r="Y161" s="6"/>
      <c r="Z161" s="6"/>
      <c r="AA161" s="6"/>
    </row>
    <row r="162" spans="16:27" x14ac:dyDescent="0.3">
      <c r="P162" s="6"/>
      <c r="Q162" s="6"/>
      <c r="R162" s="6"/>
      <c r="S162" s="6"/>
      <c r="T162" s="6"/>
      <c r="U162" s="6"/>
      <c r="V162" s="6"/>
      <c r="W162" s="6"/>
      <c r="X162" s="6"/>
      <c r="Y162" s="6"/>
      <c r="Z162" s="6"/>
      <c r="AA162" s="6"/>
    </row>
    <row r="163" spans="16:27" x14ac:dyDescent="0.3">
      <c r="P163" s="6"/>
      <c r="Q163" s="6"/>
      <c r="R163" s="6"/>
      <c r="S163" s="6"/>
      <c r="T163" s="6"/>
      <c r="U163" s="6"/>
      <c r="V163" s="6"/>
      <c r="W163" s="6"/>
      <c r="X163" s="6"/>
      <c r="Y163" s="6"/>
      <c r="Z163" s="6"/>
      <c r="AA163" s="6"/>
    </row>
    <row r="164" spans="16:27" x14ac:dyDescent="0.3">
      <c r="P164" s="6"/>
      <c r="Q164" s="6"/>
      <c r="R164" s="6"/>
      <c r="S164" s="6"/>
      <c r="T164" s="6"/>
      <c r="U164" s="6"/>
      <c r="V164" s="6"/>
      <c r="W164" s="6"/>
      <c r="X164" s="6"/>
      <c r="Y164" s="6"/>
      <c r="Z164" s="6"/>
      <c r="AA164" s="6"/>
    </row>
    <row r="165" spans="16:27" x14ac:dyDescent="0.3">
      <c r="P165" s="6"/>
      <c r="Q165" s="6"/>
      <c r="R165" s="6"/>
      <c r="S165" s="6"/>
      <c r="T165" s="6"/>
      <c r="U165" s="6"/>
      <c r="V165" s="6"/>
      <c r="W165" s="6"/>
      <c r="X165" s="6"/>
      <c r="Y165" s="6"/>
      <c r="Z165" s="6"/>
      <c r="AA165" s="6"/>
    </row>
    <row r="166" spans="16:27" x14ac:dyDescent="0.3">
      <c r="P166" s="6"/>
      <c r="Q166" s="6"/>
      <c r="R166" s="6"/>
      <c r="S166" s="6"/>
      <c r="T166" s="6"/>
      <c r="U166" s="6"/>
      <c r="V166" s="6"/>
      <c r="W166" s="6"/>
      <c r="X166" s="6"/>
      <c r="Y166" s="6"/>
      <c r="Z166" s="6"/>
      <c r="AA166" s="6"/>
    </row>
    <row r="167" spans="16:27" x14ac:dyDescent="0.3">
      <c r="P167" s="6"/>
      <c r="Q167" s="6"/>
      <c r="R167" s="6"/>
      <c r="S167" s="6"/>
      <c r="T167" s="6"/>
      <c r="U167" s="6"/>
      <c r="V167" s="6"/>
      <c r="W167" s="6"/>
      <c r="X167" s="6"/>
      <c r="Y167" s="6"/>
      <c r="Z167" s="6"/>
      <c r="AA167" s="6"/>
    </row>
    <row r="168" spans="16:27" x14ac:dyDescent="0.3">
      <c r="P168" s="6"/>
      <c r="Q168" s="6"/>
      <c r="R168" s="6"/>
      <c r="S168" s="6"/>
      <c r="T168" s="6"/>
      <c r="U168" s="6"/>
      <c r="V168" s="6"/>
      <c r="W168" s="6"/>
      <c r="X168" s="6"/>
      <c r="Y168" s="6"/>
      <c r="Z168" s="6"/>
      <c r="AA168" s="6"/>
    </row>
    <row r="169" spans="16:27" x14ac:dyDescent="0.3">
      <c r="P169" s="6"/>
      <c r="Q169" s="6"/>
      <c r="R169" s="6"/>
      <c r="S169" s="6"/>
      <c r="T169" s="6"/>
      <c r="U169" s="6"/>
      <c r="V169" s="6"/>
      <c r="W169" s="6"/>
      <c r="X169" s="6"/>
      <c r="Y169" s="6"/>
      <c r="Z169" s="6"/>
      <c r="AA169" s="6"/>
    </row>
    <row r="170" spans="16:27" x14ac:dyDescent="0.3">
      <c r="P170" s="6"/>
      <c r="Q170" s="6"/>
      <c r="R170" s="6"/>
      <c r="S170" s="6"/>
      <c r="T170" s="6"/>
      <c r="U170" s="6"/>
      <c r="V170" s="6"/>
      <c r="W170" s="6"/>
      <c r="X170" s="6"/>
      <c r="Y170" s="6"/>
      <c r="Z170" s="6"/>
      <c r="AA170" s="6"/>
    </row>
    <row r="171" spans="16:27" x14ac:dyDescent="0.3">
      <c r="P171" s="6"/>
      <c r="Q171" s="6"/>
      <c r="R171" s="6"/>
      <c r="S171" s="6"/>
      <c r="T171" s="6"/>
      <c r="U171" s="6"/>
      <c r="V171" s="6"/>
      <c r="W171" s="6"/>
      <c r="X171" s="6"/>
      <c r="Y171" s="6"/>
      <c r="Z171" s="6"/>
      <c r="AA171" s="6"/>
    </row>
    <row r="172" spans="16:27" x14ac:dyDescent="0.3">
      <c r="P172" s="6"/>
      <c r="Q172" s="6"/>
      <c r="R172" s="6"/>
      <c r="S172" s="6"/>
      <c r="T172" s="6"/>
      <c r="U172" s="6"/>
      <c r="V172" s="6"/>
      <c r="W172" s="6"/>
      <c r="X172" s="6"/>
      <c r="Y172" s="6"/>
      <c r="Z172" s="6"/>
      <c r="AA172" s="6"/>
    </row>
    <row r="173" spans="16:27" x14ac:dyDescent="0.3">
      <c r="P173" s="6"/>
      <c r="Q173" s="6"/>
      <c r="R173" s="6"/>
      <c r="S173" s="6"/>
      <c r="T173" s="6"/>
      <c r="U173" s="6"/>
      <c r="V173" s="6"/>
      <c r="W173" s="6"/>
      <c r="X173" s="6"/>
      <c r="Y173" s="6"/>
      <c r="Z173" s="6"/>
      <c r="AA173" s="6"/>
    </row>
    <row r="174" spans="16:27" x14ac:dyDescent="0.3">
      <c r="P174" s="6"/>
      <c r="Q174" s="6"/>
      <c r="R174" s="6"/>
      <c r="S174" s="6"/>
      <c r="T174" s="6"/>
      <c r="U174" s="6"/>
      <c r="V174" s="6"/>
      <c r="W174" s="6"/>
      <c r="X174" s="6"/>
      <c r="Y174" s="6"/>
      <c r="Z174" s="6"/>
      <c r="AA174" s="6"/>
    </row>
    <row r="175" spans="16:27" x14ac:dyDescent="0.3">
      <c r="P175" s="6"/>
      <c r="Q175" s="6"/>
      <c r="R175" s="6"/>
      <c r="S175" s="6"/>
      <c r="T175" s="6"/>
      <c r="U175" s="6"/>
      <c r="V175" s="6"/>
      <c r="W175" s="6"/>
      <c r="X175" s="6"/>
      <c r="Y175" s="6"/>
      <c r="Z175" s="6"/>
      <c r="AA175" s="6"/>
    </row>
    <row r="176" spans="16:27" x14ac:dyDescent="0.3">
      <c r="P176" s="6"/>
      <c r="Q176" s="6"/>
      <c r="R176" s="6"/>
      <c r="S176" s="6"/>
      <c r="T176" s="6"/>
      <c r="U176" s="6"/>
      <c r="V176" s="6"/>
      <c r="W176" s="6"/>
      <c r="X176" s="6"/>
      <c r="Y176" s="6"/>
      <c r="Z176" s="6"/>
      <c r="AA176" s="6"/>
    </row>
    <row r="177" spans="16:27" x14ac:dyDescent="0.3">
      <c r="P177" s="6"/>
      <c r="Q177" s="6"/>
      <c r="R177" s="6"/>
      <c r="S177" s="6"/>
      <c r="T177" s="6"/>
      <c r="U177" s="6"/>
      <c r="V177" s="6"/>
      <c r="W177" s="6"/>
      <c r="X177" s="6"/>
      <c r="Y177" s="6"/>
      <c r="Z177" s="6"/>
      <c r="AA177" s="6"/>
    </row>
    <row r="178" spans="16:27" x14ac:dyDescent="0.3">
      <c r="P178" s="6"/>
      <c r="Q178" s="6"/>
      <c r="R178" s="6"/>
      <c r="S178" s="6"/>
      <c r="T178" s="6"/>
      <c r="U178" s="6"/>
      <c r="V178" s="6"/>
      <c r="W178" s="6"/>
      <c r="X178" s="6"/>
      <c r="Y178" s="6"/>
      <c r="Z178" s="6"/>
      <c r="AA178" s="6"/>
    </row>
    <row r="179" spans="16:27" x14ac:dyDescent="0.3">
      <c r="P179" s="6"/>
      <c r="Q179" s="6"/>
      <c r="R179" s="6"/>
      <c r="S179" s="6"/>
      <c r="T179" s="6"/>
      <c r="U179" s="6"/>
      <c r="V179" s="6"/>
      <c r="W179" s="6"/>
      <c r="X179" s="6"/>
      <c r="Y179" s="6"/>
      <c r="Z179" s="6"/>
      <c r="AA179" s="6"/>
    </row>
    <row r="180" spans="16:27" x14ac:dyDescent="0.3">
      <c r="P180" s="6"/>
      <c r="Q180" s="6"/>
      <c r="R180" s="6"/>
      <c r="S180" s="6"/>
      <c r="T180" s="6"/>
      <c r="U180" s="6"/>
      <c r="V180" s="6"/>
      <c r="W180" s="6"/>
      <c r="X180" s="6"/>
      <c r="Y180" s="6"/>
      <c r="Z180" s="6"/>
      <c r="AA180" s="6"/>
    </row>
    <row r="181" spans="16:27" x14ac:dyDescent="0.3">
      <c r="P181" s="6"/>
      <c r="Q181" s="6"/>
      <c r="R181" s="6"/>
      <c r="S181" s="6"/>
      <c r="T181" s="6"/>
      <c r="U181" s="6"/>
      <c r="V181" s="6"/>
      <c r="W181" s="6"/>
      <c r="X181" s="6"/>
      <c r="Y181" s="6"/>
      <c r="Z181" s="6"/>
      <c r="AA181" s="6"/>
    </row>
    <row r="182" spans="16:27" x14ac:dyDescent="0.3">
      <c r="P182" s="6"/>
      <c r="Q182" s="6"/>
      <c r="R182" s="6"/>
      <c r="S182" s="6"/>
      <c r="T182" s="6"/>
      <c r="U182" s="6"/>
      <c r="V182" s="6"/>
      <c r="W182" s="6"/>
      <c r="X182" s="6"/>
      <c r="Y182" s="6"/>
      <c r="Z182" s="6"/>
      <c r="AA182" s="6"/>
    </row>
    <row r="183" spans="16:27" x14ac:dyDescent="0.3">
      <c r="P183" s="6"/>
      <c r="Q183" s="6"/>
      <c r="R183" s="6"/>
      <c r="S183" s="6"/>
      <c r="T183" s="6"/>
      <c r="U183" s="6"/>
      <c r="V183" s="6"/>
      <c r="W183" s="6"/>
      <c r="X183" s="6"/>
      <c r="Y183" s="6"/>
      <c r="Z183" s="6"/>
      <c r="AA183" s="6"/>
    </row>
    <row r="184" spans="16:27" x14ac:dyDescent="0.3">
      <c r="P184" s="6"/>
      <c r="Q184" s="6"/>
      <c r="R184" s="6"/>
      <c r="S184" s="6"/>
      <c r="T184" s="6"/>
      <c r="U184" s="6"/>
      <c r="V184" s="6"/>
      <c r="W184" s="6"/>
      <c r="X184" s="6"/>
      <c r="Y184" s="6"/>
      <c r="Z184" s="6"/>
      <c r="AA184" s="6"/>
    </row>
    <row r="185" spans="16:27" x14ac:dyDescent="0.3">
      <c r="P185" s="6"/>
      <c r="Q185" s="6"/>
      <c r="R185" s="6"/>
      <c r="S185" s="6"/>
      <c r="T185" s="6"/>
      <c r="U185" s="6"/>
      <c r="V185" s="6"/>
      <c r="W185" s="6"/>
      <c r="X185" s="6"/>
      <c r="Y185" s="6"/>
      <c r="Z185" s="6"/>
      <c r="AA185" s="6"/>
    </row>
    <row r="186" spans="16:27" x14ac:dyDescent="0.3">
      <c r="P186" s="6"/>
      <c r="Q186" s="6"/>
      <c r="R186" s="6"/>
      <c r="S186" s="6"/>
      <c r="T186" s="6"/>
      <c r="U186" s="6"/>
      <c r="V186" s="6"/>
      <c r="W186" s="6"/>
      <c r="X186" s="6"/>
      <c r="Y186" s="6"/>
      <c r="Z186" s="6"/>
      <c r="AA186" s="6"/>
    </row>
    <row r="187" spans="16:27" x14ac:dyDescent="0.3">
      <c r="P187" s="6"/>
      <c r="Q187" s="6"/>
      <c r="R187" s="6"/>
      <c r="S187" s="6"/>
      <c r="T187" s="6"/>
      <c r="U187" s="6"/>
      <c r="V187" s="6"/>
      <c r="W187" s="6"/>
      <c r="X187" s="6"/>
      <c r="Y187" s="6"/>
      <c r="Z187" s="6"/>
      <c r="AA187" s="6"/>
    </row>
    <row r="188" spans="16:27" x14ac:dyDescent="0.3">
      <c r="P188" s="6"/>
      <c r="Q188" s="6"/>
      <c r="R188" s="6"/>
      <c r="S188" s="6"/>
      <c r="T188" s="6"/>
      <c r="U188" s="6"/>
      <c r="V188" s="6"/>
      <c r="W188" s="6"/>
      <c r="X188" s="6"/>
      <c r="Y188" s="6"/>
      <c r="Z188" s="6"/>
      <c r="AA188" s="6"/>
    </row>
    <row r="189" spans="16:27" x14ac:dyDescent="0.3">
      <c r="P189" s="6"/>
      <c r="Q189" s="6"/>
      <c r="R189" s="6"/>
      <c r="S189" s="6"/>
      <c r="T189" s="6"/>
      <c r="U189" s="6"/>
      <c r="V189" s="6"/>
      <c r="W189" s="6"/>
      <c r="X189" s="6"/>
      <c r="Y189" s="6"/>
      <c r="Z189" s="6"/>
      <c r="AA189" s="6"/>
    </row>
    <row r="190" spans="16:27" x14ac:dyDescent="0.3">
      <c r="P190" s="6"/>
      <c r="Q190" s="6"/>
      <c r="R190" s="6"/>
      <c r="S190" s="6"/>
      <c r="T190" s="6"/>
      <c r="U190" s="6"/>
      <c r="V190" s="6"/>
      <c r="W190" s="6"/>
      <c r="X190" s="6"/>
      <c r="Y190" s="6"/>
      <c r="Z190" s="6"/>
      <c r="AA190" s="6"/>
    </row>
    <row r="191" spans="16:27" x14ac:dyDescent="0.3">
      <c r="P191" s="6"/>
      <c r="Q191" s="6"/>
      <c r="R191" s="6"/>
      <c r="S191" s="6"/>
      <c r="T191" s="6"/>
      <c r="U191" s="6"/>
      <c r="V191" s="6"/>
      <c r="W191" s="6"/>
      <c r="X191" s="6"/>
      <c r="Y191" s="6"/>
      <c r="Z191" s="6"/>
      <c r="AA191" s="6"/>
    </row>
    <row r="192" spans="16:27" x14ac:dyDescent="0.3">
      <c r="P192" s="6"/>
      <c r="Q192" s="6"/>
      <c r="R192" s="6"/>
      <c r="S192" s="6"/>
      <c r="T192" s="6"/>
      <c r="U192" s="6"/>
      <c r="V192" s="6"/>
      <c r="W192" s="6"/>
      <c r="X192" s="6"/>
      <c r="Y192" s="6"/>
      <c r="Z192" s="6"/>
      <c r="AA192" s="6"/>
    </row>
    <row r="193" spans="16:27" x14ac:dyDescent="0.3">
      <c r="P193" s="6"/>
      <c r="Q193" s="6"/>
      <c r="R193" s="6"/>
      <c r="S193" s="6"/>
      <c r="T193" s="6"/>
      <c r="U193" s="6"/>
      <c r="V193" s="6"/>
      <c r="W193" s="6"/>
      <c r="X193" s="6"/>
      <c r="Y193" s="6"/>
      <c r="Z193" s="6"/>
      <c r="AA193" s="6"/>
    </row>
    <row r="194" spans="16:27" x14ac:dyDescent="0.3">
      <c r="P194" s="6"/>
      <c r="Q194" s="6"/>
      <c r="R194" s="6"/>
      <c r="S194" s="6"/>
      <c r="T194" s="6"/>
      <c r="U194" s="6"/>
      <c r="V194" s="6"/>
      <c r="W194" s="6"/>
      <c r="X194" s="6"/>
      <c r="Y194" s="6"/>
      <c r="Z194" s="6"/>
      <c r="AA194" s="6"/>
    </row>
    <row r="195" spans="16:27" x14ac:dyDescent="0.3">
      <c r="P195" s="6"/>
      <c r="Q195" s="6"/>
      <c r="R195" s="6"/>
      <c r="S195" s="6"/>
      <c r="T195" s="6"/>
      <c r="U195" s="6"/>
      <c r="V195" s="6"/>
      <c r="W195" s="6"/>
      <c r="X195" s="6"/>
      <c r="Y195" s="6"/>
      <c r="Z195" s="6"/>
      <c r="AA195" s="6"/>
    </row>
    <row r="196" spans="16:27" x14ac:dyDescent="0.3">
      <c r="P196" s="6"/>
      <c r="Q196" s="6"/>
      <c r="R196" s="6"/>
      <c r="S196" s="6"/>
      <c r="T196" s="6"/>
      <c r="U196" s="6"/>
      <c r="V196" s="6"/>
      <c r="W196" s="6"/>
      <c r="X196" s="6"/>
      <c r="Y196" s="6"/>
      <c r="Z196" s="6"/>
      <c r="AA196" s="6"/>
    </row>
    <row r="197" spans="16:27" x14ac:dyDescent="0.3">
      <c r="P197" s="6"/>
      <c r="Q197" s="6"/>
      <c r="R197" s="6"/>
      <c r="S197" s="6"/>
      <c r="T197" s="6"/>
      <c r="U197" s="6"/>
      <c r="V197" s="6"/>
      <c r="W197" s="6"/>
      <c r="X197" s="6"/>
      <c r="Y197" s="6"/>
      <c r="Z197" s="6"/>
      <c r="AA197" s="6"/>
    </row>
    <row r="198" spans="16:27" x14ac:dyDescent="0.3">
      <c r="P198" s="6"/>
      <c r="Q198" s="6"/>
      <c r="R198" s="6"/>
      <c r="S198" s="6"/>
      <c r="T198" s="6"/>
      <c r="U198" s="6"/>
      <c r="V198" s="6"/>
      <c r="W198" s="6"/>
      <c r="X198" s="6"/>
      <c r="Y198" s="6"/>
      <c r="Z198" s="6"/>
      <c r="AA198" s="6"/>
    </row>
    <row r="199" spans="16:27" x14ac:dyDescent="0.3">
      <c r="P199" s="6"/>
      <c r="Q199" s="6"/>
      <c r="R199" s="6"/>
      <c r="S199" s="6"/>
      <c r="T199" s="6"/>
      <c r="U199" s="6"/>
      <c r="V199" s="6"/>
      <c r="W199" s="6"/>
      <c r="X199" s="6"/>
      <c r="Y199" s="6"/>
      <c r="Z199" s="6"/>
      <c r="AA199" s="6"/>
    </row>
    <row r="200" spans="16:27" x14ac:dyDescent="0.3">
      <c r="P200" s="6"/>
      <c r="Q200" s="6"/>
      <c r="R200" s="6"/>
      <c r="S200" s="6"/>
      <c r="T200" s="6"/>
      <c r="U200" s="6"/>
      <c r="V200" s="6"/>
      <c r="W200" s="6"/>
      <c r="X200" s="6"/>
      <c r="Y200" s="6"/>
      <c r="Z200" s="6"/>
      <c r="AA200" s="6"/>
    </row>
    <row r="201" spans="16:27" x14ac:dyDescent="0.3">
      <c r="P201" s="6"/>
      <c r="Q201" s="6"/>
      <c r="R201" s="6"/>
      <c r="S201" s="6"/>
      <c r="T201" s="6"/>
      <c r="U201" s="6"/>
      <c r="V201" s="6"/>
      <c r="W201" s="6"/>
      <c r="X201" s="6"/>
      <c r="Y201" s="6"/>
      <c r="Z201" s="6"/>
      <c r="AA201" s="6"/>
    </row>
    <row r="202" spans="16:27" x14ac:dyDescent="0.3">
      <c r="P202" s="6"/>
      <c r="Q202" s="6"/>
      <c r="R202" s="6"/>
      <c r="S202" s="6"/>
      <c r="T202" s="6"/>
      <c r="U202" s="6"/>
      <c r="V202" s="6"/>
      <c r="W202" s="6"/>
      <c r="X202" s="6"/>
      <c r="Y202" s="6"/>
      <c r="Z202" s="6"/>
      <c r="AA202" s="6"/>
    </row>
    <row r="203" spans="16:27" x14ac:dyDescent="0.3">
      <c r="P203" s="6"/>
      <c r="Q203" s="6"/>
      <c r="R203" s="6"/>
      <c r="S203" s="6"/>
      <c r="T203" s="6"/>
      <c r="U203" s="6"/>
      <c r="V203" s="6"/>
      <c r="W203" s="6"/>
      <c r="X203" s="6"/>
      <c r="Y203" s="6"/>
      <c r="Z203" s="6"/>
      <c r="AA203" s="6"/>
    </row>
    <row r="204" spans="16:27" x14ac:dyDescent="0.3">
      <c r="P204" s="6"/>
      <c r="Q204" s="6"/>
      <c r="R204" s="6"/>
      <c r="S204" s="6"/>
      <c r="T204" s="6"/>
      <c r="U204" s="6"/>
      <c r="V204" s="6"/>
      <c r="W204" s="6"/>
      <c r="X204" s="6"/>
      <c r="Y204" s="6"/>
      <c r="Z204" s="6"/>
      <c r="AA204" s="6"/>
    </row>
    <row r="205" spans="16:27" x14ac:dyDescent="0.3">
      <c r="P205" s="6"/>
      <c r="Q205" s="6"/>
      <c r="R205" s="6"/>
      <c r="S205" s="6"/>
      <c r="T205" s="6"/>
      <c r="U205" s="6"/>
      <c r="V205" s="6"/>
      <c r="W205" s="6"/>
      <c r="X205" s="6"/>
      <c r="Y205" s="6"/>
      <c r="Z205" s="6"/>
      <c r="AA205" s="6"/>
    </row>
    <row r="206" spans="16:27" x14ac:dyDescent="0.3">
      <c r="P206" s="6"/>
      <c r="Q206" s="6"/>
      <c r="R206" s="6"/>
      <c r="S206" s="6"/>
      <c r="T206" s="6"/>
      <c r="U206" s="6"/>
      <c r="V206" s="6"/>
      <c r="W206" s="6"/>
      <c r="X206" s="6"/>
      <c r="Y206" s="6"/>
      <c r="Z206" s="6"/>
      <c r="AA206" s="6"/>
    </row>
    <row r="207" spans="16:27" x14ac:dyDescent="0.3">
      <c r="P207" s="6"/>
      <c r="Q207" s="6"/>
      <c r="R207" s="6"/>
      <c r="S207" s="6"/>
      <c r="T207" s="6"/>
      <c r="U207" s="6"/>
      <c r="V207" s="6"/>
      <c r="W207" s="6"/>
      <c r="X207" s="6"/>
      <c r="Y207" s="6"/>
      <c r="Z207" s="6"/>
      <c r="AA207" s="6"/>
    </row>
    <row r="208" spans="16:27" x14ac:dyDescent="0.3">
      <c r="P208" s="6"/>
      <c r="Q208" s="6"/>
      <c r="R208" s="6"/>
      <c r="S208" s="6"/>
      <c r="T208" s="6"/>
      <c r="U208" s="6"/>
      <c r="V208" s="6"/>
      <c r="W208" s="6"/>
      <c r="X208" s="6"/>
      <c r="Y208" s="6"/>
      <c r="Z208" s="6"/>
      <c r="AA208" s="6"/>
    </row>
    <row r="209" spans="16:27" x14ac:dyDescent="0.3">
      <c r="P209" s="6"/>
      <c r="Q209" s="6"/>
      <c r="R209" s="6"/>
      <c r="S209" s="6"/>
      <c r="T209" s="6"/>
      <c r="U209" s="6"/>
      <c r="V209" s="6"/>
      <c r="W209" s="6"/>
      <c r="X209" s="6"/>
      <c r="Y209" s="6"/>
      <c r="Z209" s="6"/>
      <c r="AA209" s="6"/>
    </row>
    <row r="210" spans="16:27" x14ac:dyDescent="0.3">
      <c r="P210" s="6"/>
      <c r="Q210" s="6"/>
      <c r="R210" s="6"/>
      <c r="S210" s="6"/>
      <c r="T210" s="6"/>
      <c r="U210" s="6"/>
      <c r="V210" s="6"/>
      <c r="W210" s="6"/>
      <c r="X210" s="6"/>
      <c r="Y210" s="6"/>
      <c r="Z210" s="6"/>
      <c r="AA210" s="6"/>
    </row>
    <row r="211" spans="16:27" x14ac:dyDescent="0.3">
      <c r="P211" s="6"/>
      <c r="Q211" s="6"/>
      <c r="R211" s="6"/>
      <c r="S211" s="6"/>
      <c r="T211" s="6"/>
      <c r="U211" s="6"/>
      <c r="V211" s="6"/>
      <c r="W211" s="6"/>
      <c r="X211" s="6"/>
      <c r="Y211" s="6"/>
      <c r="Z211" s="6"/>
      <c r="AA211" s="6"/>
    </row>
    <row r="212" spans="16:27" x14ac:dyDescent="0.3">
      <c r="P212" s="6"/>
      <c r="Q212" s="6"/>
      <c r="R212" s="6"/>
      <c r="S212" s="6"/>
      <c r="T212" s="6"/>
      <c r="U212" s="6"/>
      <c r="V212" s="6"/>
      <c r="W212" s="6"/>
      <c r="X212" s="6"/>
      <c r="Y212" s="6"/>
      <c r="Z212" s="6"/>
      <c r="AA212" s="6"/>
    </row>
    <row r="213" spans="16:27" x14ac:dyDescent="0.3">
      <c r="P213" s="6"/>
      <c r="Q213" s="6"/>
      <c r="R213" s="6"/>
      <c r="S213" s="6"/>
      <c r="T213" s="6"/>
      <c r="U213" s="6"/>
      <c r="V213" s="6"/>
      <c r="W213" s="6"/>
      <c r="X213" s="6"/>
      <c r="Y213" s="6"/>
      <c r="Z213" s="6"/>
      <c r="AA213" s="6"/>
    </row>
    <row r="214" spans="16:27" x14ac:dyDescent="0.3">
      <c r="P214" s="6"/>
      <c r="Q214" s="6"/>
      <c r="R214" s="6"/>
      <c r="S214" s="6"/>
      <c r="T214" s="6"/>
      <c r="U214" s="6"/>
      <c r="V214" s="6"/>
      <c r="W214" s="6"/>
      <c r="X214" s="6"/>
      <c r="Y214" s="6"/>
      <c r="Z214" s="6"/>
      <c r="AA214" s="6"/>
    </row>
    <row r="215" spans="16:27" x14ac:dyDescent="0.3">
      <c r="P215" s="6"/>
      <c r="Q215" s="6"/>
      <c r="R215" s="6"/>
      <c r="S215" s="6"/>
      <c r="T215" s="6"/>
      <c r="U215" s="6"/>
      <c r="V215" s="6"/>
      <c r="W215" s="6"/>
      <c r="X215" s="6"/>
      <c r="Y215" s="6"/>
      <c r="Z215" s="6"/>
      <c r="AA215" s="6"/>
    </row>
    <row r="216" spans="16:27" x14ac:dyDescent="0.3">
      <c r="P216" s="6"/>
      <c r="Q216" s="6"/>
      <c r="R216" s="6"/>
      <c r="S216" s="6"/>
      <c r="T216" s="6"/>
      <c r="U216" s="6"/>
      <c r="V216" s="6"/>
      <c r="W216" s="6"/>
      <c r="X216" s="6"/>
      <c r="Y216" s="6"/>
      <c r="Z216" s="6"/>
      <c r="AA216" s="6"/>
    </row>
    <row r="217" spans="16:27" x14ac:dyDescent="0.3">
      <c r="P217" s="6"/>
      <c r="Q217" s="6"/>
      <c r="R217" s="6"/>
      <c r="S217" s="6"/>
      <c r="T217" s="6"/>
      <c r="U217" s="6"/>
      <c r="V217" s="6"/>
      <c r="W217" s="6"/>
      <c r="X217" s="6"/>
      <c r="Y217" s="6"/>
      <c r="Z217" s="6"/>
      <c r="AA217" s="6"/>
    </row>
    <row r="218" spans="16:27" x14ac:dyDescent="0.3">
      <c r="P218" s="6"/>
      <c r="Q218" s="6"/>
      <c r="R218" s="6"/>
      <c r="S218" s="6"/>
      <c r="T218" s="6"/>
      <c r="U218" s="6"/>
      <c r="V218" s="6"/>
      <c r="W218" s="6"/>
      <c r="X218" s="6"/>
      <c r="Y218" s="6"/>
      <c r="Z218" s="6"/>
      <c r="AA218" s="6"/>
    </row>
    <row r="219" spans="16:27" x14ac:dyDescent="0.3">
      <c r="P219" s="6"/>
      <c r="Q219" s="6"/>
      <c r="R219" s="6"/>
      <c r="S219" s="6"/>
      <c r="T219" s="6"/>
      <c r="U219" s="6"/>
      <c r="V219" s="6"/>
      <c r="W219" s="6"/>
      <c r="X219" s="6"/>
      <c r="Y219" s="6"/>
      <c r="Z219" s="6"/>
      <c r="AA219" s="6"/>
    </row>
    <row r="220" spans="16:27" x14ac:dyDescent="0.3">
      <c r="P220" s="6"/>
      <c r="Q220" s="6"/>
      <c r="R220" s="6"/>
      <c r="S220" s="6"/>
      <c r="T220" s="6"/>
      <c r="U220" s="6"/>
      <c r="V220" s="6"/>
      <c r="W220" s="6"/>
      <c r="X220" s="6"/>
      <c r="Y220" s="6"/>
      <c r="Z220" s="6"/>
      <c r="AA220" s="6"/>
    </row>
    <row r="221" spans="16:27" x14ac:dyDescent="0.3">
      <c r="P221" s="6"/>
      <c r="Q221" s="6"/>
      <c r="R221" s="6"/>
      <c r="S221" s="6"/>
      <c r="T221" s="6"/>
      <c r="U221" s="6"/>
      <c r="V221" s="6"/>
      <c r="W221" s="6"/>
      <c r="X221" s="6"/>
      <c r="Y221" s="6"/>
      <c r="Z221" s="6"/>
      <c r="AA221" s="6"/>
    </row>
    <row r="222" spans="16:27" x14ac:dyDescent="0.3">
      <c r="P222" s="6"/>
      <c r="Q222" s="6"/>
      <c r="R222" s="6"/>
      <c r="S222" s="6"/>
      <c r="T222" s="6"/>
      <c r="U222" s="6"/>
      <c r="V222" s="6"/>
      <c r="W222" s="6"/>
      <c r="X222" s="6"/>
      <c r="Y222" s="6"/>
      <c r="Z222" s="6"/>
      <c r="AA222" s="6"/>
    </row>
    <row r="223" spans="16:27" x14ac:dyDescent="0.3">
      <c r="P223" s="6"/>
      <c r="Q223" s="6"/>
      <c r="R223" s="6"/>
      <c r="S223" s="6"/>
      <c r="T223" s="6"/>
      <c r="U223" s="6"/>
      <c r="V223" s="6"/>
      <c r="W223" s="6"/>
      <c r="X223" s="6"/>
      <c r="Y223" s="6"/>
      <c r="Z223" s="6"/>
      <c r="AA223" s="6"/>
    </row>
    <row r="224" spans="16:27" x14ac:dyDescent="0.3">
      <c r="P224" s="6"/>
      <c r="Q224" s="6"/>
      <c r="R224" s="6"/>
      <c r="S224" s="6"/>
      <c r="T224" s="6"/>
      <c r="U224" s="6"/>
      <c r="V224" s="6"/>
      <c r="W224" s="6"/>
      <c r="X224" s="6"/>
      <c r="Y224" s="6"/>
      <c r="Z224" s="6"/>
      <c r="AA224" s="6"/>
    </row>
    <row r="225" spans="16:27" x14ac:dyDescent="0.3">
      <c r="P225" s="6"/>
      <c r="Q225" s="6"/>
      <c r="R225" s="6"/>
      <c r="S225" s="6"/>
      <c r="T225" s="6"/>
      <c r="U225" s="6"/>
      <c r="V225" s="6"/>
      <c r="W225" s="6"/>
      <c r="X225" s="6"/>
      <c r="Y225" s="6"/>
      <c r="Z225" s="6"/>
      <c r="AA225" s="6"/>
    </row>
    <row r="226" spans="16:27" x14ac:dyDescent="0.3">
      <c r="P226" s="6"/>
      <c r="Q226" s="6"/>
      <c r="R226" s="6"/>
      <c r="S226" s="6"/>
      <c r="T226" s="6"/>
      <c r="U226" s="6"/>
      <c r="V226" s="6"/>
      <c r="W226" s="6"/>
      <c r="X226" s="6"/>
      <c r="Y226" s="6"/>
      <c r="Z226" s="6"/>
      <c r="AA226" s="6"/>
    </row>
    <row r="227" spans="16:27" x14ac:dyDescent="0.3">
      <c r="P227" s="6"/>
      <c r="Q227" s="6"/>
      <c r="R227" s="6"/>
      <c r="S227" s="6"/>
      <c r="T227" s="6"/>
      <c r="U227" s="6"/>
      <c r="V227" s="6"/>
      <c r="W227" s="6"/>
      <c r="X227" s="6"/>
      <c r="Y227" s="6"/>
      <c r="Z227" s="6"/>
      <c r="AA227" s="6"/>
    </row>
    <row r="228" spans="16:27" x14ac:dyDescent="0.3">
      <c r="P228" s="6"/>
      <c r="Q228" s="6"/>
      <c r="R228" s="6"/>
      <c r="S228" s="6"/>
      <c r="T228" s="6"/>
      <c r="U228" s="6"/>
      <c r="V228" s="6"/>
      <c r="W228" s="6"/>
      <c r="X228" s="6"/>
      <c r="Y228" s="6"/>
      <c r="Z228" s="6"/>
      <c r="AA228" s="6"/>
    </row>
    <row r="229" spans="16:27" x14ac:dyDescent="0.3">
      <c r="P229" s="6"/>
      <c r="Q229" s="6"/>
      <c r="R229" s="6"/>
      <c r="S229" s="6"/>
      <c r="T229" s="6"/>
      <c r="U229" s="6"/>
      <c r="V229" s="6"/>
      <c r="W229" s="6"/>
      <c r="X229" s="6"/>
      <c r="Y229" s="6"/>
      <c r="Z229" s="6"/>
      <c r="AA229" s="6"/>
    </row>
    <row r="230" spans="16:27" x14ac:dyDescent="0.3">
      <c r="P230" s="6"/>
      <c r="Q230" s="6"/>
      <c r="R230" s="6"/>
      <c r="S230" s="6"/>
      <c r="T230" s="6"/>
      <c r="U230" s="6"/>
      <c r="V230" s="6"/>
      <c r="W230" s="6"/>
      <c r="X230" s="6"/>
      <c r="Y230" s="6"/>
      <c r="Z230" s="6"/>
      <c r="AA230" s="6"/>
    </row>
    <row r="231" spans="16:27" x14ac:dyDescent="0.3">
      <c r="P231" s="6"/>
      <c r="Q231" s="6"/>
      <c r="R231" s="6"/>
      <c r="S231" s="6"/>
      <c r="T231" s="6"/>
      <c r="U231" s="6"/>
      <c r="V231" s="6"/>
      <c r="W231" s="6"/>
      <c r="X231" s="6"/>
      <c r="Y231" s="6"/>
      <c r="Z231" s="6"/>
      <c r="AA231" s="6"/>
    </row>
    <row r="232" spans="16:27" x14ac:dyDescent="0.3">
      <c r="P232" s="6"/>
      <c r="Q232" s="6"/>
      <c r="R232" s="6"/>
      <c r="S232" s="6"/>
      <c r="T232" s="6"/>
      <c r="U232" s="6"/>
      <c r="V232" s="6"/>
      <c r="W232" s="6"/>
      <c r="X232" s="6"/>
      <c r="Y232" s="6"/>
      <c r="Z232" s="6"/>
      <c r="AA232" s="6"/>
    </row>
    <row r="233" spans="16:27" x14ac:dyDescent="0.3">
      <c r="P233" s="6"/>
      <c r="Q233" s="6"/>
      <c r="R233" s="6"/>
      <c r="S233" s="6"/>
      <c r="T233" s="6"/>
      <c r="U233" s="6"/>
      <c r="V233" s="6"/>
      <c r="W233" s="6"/>
      <c r="X233" s="6"/>
      <c r="Y233" s="6"/>
      <c r="Z233" s="6"/>
      <c r="AA233" s="6"/>
    </row>
    <row r="234" spans="16:27" x14ac:dyDescent="0.3">
      <c r="P234" s="6"/>
      <c r="Q234" s="6"/>
      <c r="R234" s="6"/>
      <c r="S234" s="6"/>
      <c r="T234" s="6"/>
      <c r="U234" s="6"/>
      <c r="V234" s="6"/>
      <c r="W234" s="6"/>
      <c r="X234" s="6"/>
      <c r="Y234" s="6"/>
      <c r="Z234" s="6"/>
      <c r="AA234" s="6"/>
    </row>
    <row r="235" spans="16:27" x14ac:dyDescent="0.3">
      <c r="P235" s="6"/>
      <c r="Q235" s="6"/>
      <c r="R235" s="6"/>
      <c r="S235" s="6"/>
      <c r="T235" s="6"/>
      <c r="U235" s="6"/>
      <c r="V235" s="6"/>
      <c r="W235" s="6"/>
      <c r="X235" s="6"/>
      <c r="Y235" s="6"/>
      <c r="Z235" s="6"/>
      <c r="AA235" s="6"/>
    </row>
    <row r="236" spans="16:27" x14ac:dyDescent="0.3">
      <c r="P236" s="6"/>
      <c r="Q236" s="6"/>
      <c r="R236" s="6"/>
      <c r="S236" s="6"/>
      <c r="T236" s="6"/>
      <c r="U236" s="6"/>
      <c r="V236" s="6"/>
      <c r="W236" s="6"/>
      <c r="X236" s="6"/>
      <c r="Y236" s="6"/>
      <c r="Z236" s="6"/>
      <c r="AA236" s="6"/>
    </row>
    <row r="237" spans="16:27" x14ac:dyDescent="0.3">
      <c r="P237" s="6"/>
      <c r="Q237" s="6"/>
      <c r="R237" s="6"/>
      <c r="S237" s="6"/>
      <c r="T237" s="6"/>
      <c r="U237" s="6"/>
      <c r="V237" s="6"/>
      <c r="W237" s="6"/>
      <c r="X237" s="6"/>
      <c r="Y237" s="6"/>
      <c r="Z237" s="6"/>
      <c r="AA237" s="6"/>
    </row>
    <row r="238" spans="16:27" x14ac:dyDescent="0.3">
      <c r="P238" s="6"/>
      <c r="Q238" s="6"/>
      <c r="R238" s="6"/>
      <c r="S238" s="6"/>
      <c r="T238" s="6"/>
      <c r="U238" s="6"/>
      <c r="V238" s="6"/>
      <c r="W238" s="6"/>
      <c r="X238" s="6"/>
      <c r="Y238" s="6"/>
      <c r="Z238" s="6"/>
      <c r="AA238" s="6"/>
    </row>
    <row r="239" spans="16:27" x14ac:dyDescent="0.3">
      <c r="P239" s="6"/>
      <c r="Q239" s="6"/>
      <c r="R239" s="6"/>
      <c r="S239" s="6"/>
      <c r="T239" s="6"/>
      <c r="U239" s="6"/>
      <c r="V239" s="6"/>
      <c r="W239" s="6"/>
      <c r="X239" s="6"/>
      <c r="Y239" s="6"/>
      <c r="Z239" s="6"/>
      <c r="AA239" s="6"/>
    </row>
    <row r="240" spans="16:27" x14ac:dyDescent="0.3">
      <c r="P240" s="6"/>
      <c r="Q240" s="6"/>
      <c r="R240" s="6"/>
      <c r="S240" s="6"/>
      <c r="T240" s="6"/>
      <c r="U240" s="6"/>
      <c r="V240" s="6"/>
      <c r="W240" s="6"/>
      <c r="X240" s="6"/>
      <c r="Y240" s="6"/>
      <c r="Z240" s="6"/>
      <c r="AA240" s="6"/>
    </row>
    <row r="241" spans="16:27" x14ac:dyDescent="0.3">
      <c r="P241" s="6"/>
      <c r="Q241" s="6"/>
      <c r="R241" s="6"/>
      <c r="S241" s="6"/>
      <c r="T241" s="6"/>
      <c r="U241" s="6"/>
      <c r="V241" s="6"/>
      <c r="W241" s="6"/>
      <c r="X241" s="6"/>
      <c r="Y241" s="6"/>
      <c r="Z241" s="6"/>
      <c r="AA241" s="6"/>
    </row>
    <row r="242" spans="16:27" x14ac:dyDescent="0.3">
      <c r="P242" s="6"/>
      <c r="Q242" s="6"/>
      <c r="R242" s="6"/>
      <c r="S242" s="6"/>
      <c r="T242" s="6"/>
      <c r="U242" s="6"/>
      <c r="V242" s="6"/>
      <c r="W242" s="6"/>
      <c r="X242" s="6"/>
      <c r="Y242" s="6"/>
      <c r="Z242" s="6"/>
      <c r="AA242" s="6"/>
    </row>
    <row r="243" spans="16:27" x14ac:dyDescent="0.3">
      <c r="P243" s="6"/>
      <c r="Q243" s="6"/>
      <c r="R243" s="6"/>
      <c r="S243" s="6"/>
      <c r="T243" s="6"/>
      <c r="U243" s="6"/>
      <c r="V243" s="6"/>
      <c r="W243" s="6"/>
      <c r="X243" s="6"/>
      <c r="Y243" s="6"/>
      <c r="Z243" s="6"/>
      <c r="AA243" s="6"/>
    </row>
    <row r="244" spans="16:27" x14ac:dyDescent="0.3">
      <c r="P244" s="6"/>
      <c r="Q244" s="6"/>
      <c r="R244" s="6"/>
      <c r="S244" s="6"/>
      <c r="T244" s="6"/>
      <c r="U244" s="6"/>
      <c r="V244" s="6"/>
      <c r="W244" s="6"/>
      <c r="X244" s="6"/>
      <c r="Y244" s="6"/>
      <c r="Z244" s="6"/>
      <c r="AA244" s="6"/>
    </row>
    <row r="245" spans="16:27" x14ac:dyDescent="0.3">
      <c r="P245" s="6"/>
      <c r="Q245" s="6"/>
      <c r="R245" s="6"/>
      <c r="S245" s="6"/>
      <c r="T245" s="6"/>
      <c r="U245" s="6"/>
      <c r="V245" s="6"/>
      <c r="W245" s="6"/>
      <c r="X245" s="6"/>
      <c r="Y245" s="6"/>
      <c r="Z245" s="6"/>
      <c r="AA245" s="6"/>
    </row>
    <row r="246" spans="16:27" x14ac:dyDescent="0.3">
      <c r="P246" s="6"/>
      <c r="Q246" s="6"/>
      <c r="R246" s="6"/>
      <c r="S246" s="6"/>
      <c r="T246" s="6"/>
      <c r="U246" s="6"/>
      <c r="V246" s="6"/>
      <c r="W246" s="6"/>
      <c r="X246" s="6"/>
      <c r="Y246" s="6"/>
      <c r="Z246" s="6"/>
      <c r="AA246" s="6"/>
    </row>
    <row r="247" spans="16:27" x14ac:dyDescent="0.3">
      <c r="P247" s="6"/>
      <c r="Q247" s="6"/>
      <c r="R247" s="6"/>
      <c r="S247" s="6"/>
      <c r="T247" s="6"/>
      <c r="U247" s="6"/>
      <c r="V247" s="6"/>
      <c r="W247" s="6"/>
      <c r="X247" s="6"/>
      <c r="Y247" s="6"/>
      <c r="Z247" s="6"/>
      <c r="AA247" s="6"/>
    </row>
    <row r="248" spans="16:27" x14ac:dyDescent="0.3">
      <c r="P248" s="6"/>
      <c r="Q248" s="6"/>
      <c r="R248" s="6"/>
      <c r="S248" s="6"/>
      <c r="T248" s="6"/>
      <c r="U248" s="6"/>
      <c r="V248" s="6"/>
      <c r="W248" s="6"/>
      <c r="X248" s="6"/>
      <c r="Y248" s="6"/>
      <c r="Z248" s="6"/>
      <c r="AA248" s="6"/>
    </row>
    <row r="249" spans="16:27" x14ac:dyDescent="0.3">
      <c r="P249" s="6"/>
      <c r="Q249" s="6"/>
      <c r="R249" s="6"/>
      <c r="S249" s="6"/>
      <c r="T249" s="6"/>
      <c r="U249" s="6"/>
      <c r="V249" s="6"/>
      <c r="W249" s="6"/>
      <c r="X249" s="6"/>
      <c r="Y249" s="6"/>
      <c r="Z249" s="6"/>
      <c r="AA249" s="6"/>
    </row>
    <row r="250" spans="16:27" x14ac:dyDescent="0.3">
      <c r="P250" s="6"/>
      <c r="Q250" s="6"/>
      <c r="R250" s="6"/>
      <c r="S250" s="6"/>
      <c r="T250" s="6"/>
      <c r="U250" s="6"/>
      <c r="V250" s="6"/>
      <c r="W250" s="6"/>
      <c r="X250" s="6"/>
      <c r="Y250" s="6"/>
      <c r="Z250" s="6"/>
      <c r="AA250" s="6"/>
    </row>
    <row r="251" spans="16:27" x14ac:dyDescent="0.3">
      <c r="P251" s="6"/>
      <c r="Q251" s="6"/>
      <c r="R251" s="6"/>
      <c r="S251" s="6"/>
      <c r="T251" s="6"/>
      <c r="U251" s="6"/>
      <c r="V251" s="6"/>
      <c r="W251" s="6"/>
      <c r="X251" s="6"/>
      <c r="Y251" s="6"/>
      <c r="Z251" s="6"/>
      <c r="AA251" s="6"/>
    </row>
    <row r="252" spans="16:27" x14ac:dyDescent="0.3">
      <c r="P252" s="6"/>
      <c r="Q252" s="6"/>
      <c r="R252" s="6"/>
      <c r="S252" s="6"/>
      <c r="T252" s="6"/>
      <c r="U252" s="6"/>
      <c r="V252" s="6"/>
      <c r="W252" s="6"/>
      <c r="X252" s="6"/>
      <c r="Y252" s="6"/>
      <c r="Z252" s="6"/>
      <c r="AA252" s="6"/>
    </row>
    <row r="253" spans="16:27" x14ac:dyDescent="0.3">
      <c r="P253" s="6"/>
      <c r="Q253" s="6"/>
      <c r="R253" s="6"/>
      <c r="S253" s="6"/>
      <c r="T253" s="6"/>
      <c r="U253" s="6"/>
      <c r="V253" s="6"/>
      <c r="W253" s="6"/>
      <c r="X253" s="6"/>
      <c r="Y253" s="6"/>
      <c r="Z253" s="6"/>
      <c r="AA253" s="6"/>
    </row>
    <row r="254" spans="16:27" x14ac:dyDescent="0.3">
      <c r="P254" s="6"/>
      <c r="Q254" s="6"/>
      <c r="R254" s="6"/>
      <c r="S254" s="6"/>
      <c r="T254" s="6"/>
      <c r="U254" s="6"/>
      <c r="V254" s="6"/>
      <c r="W254" s="6"/>
      <c r="X254" s="6"/>
      <c r="Y254" s="6"/>
      <c r="Z254" s="6"/>
      <c r="AA254" s="6"/>
    </row>
    <row r="255" spans="16:27" x14ac:dyDescent="0.3">
      <c r="P255" s="6"/>
      <c r="Q255" s="6"/>
      <c r="R255" s="6"/>
      <c r="S255" s="6"/>
      <c r="T255" s="6"/>
      <c r="U255" s="6"/>
      <c r="V255" s="6"/>
      <c r="W255" s="6"/>
      <c r="X255" s="6"/>
      <c r="Y255" s="6"/>
      <c r="Z255" s="6"/>
      <c r="AA255" s="6"/>
    </row>
    <row r="256" spans="16:27" x14ac:dyDescent="0.3">
      <c r="P256" s="6"/>
      <c r="Q256" s="6"/>
      <c r="R256" s="6"/>
      <c r="S256" s="6"/>
      <c r="T256" s="6"/>
      <c r="U256" s="6"/>
      <c r="V256" s="6"/>
      <c r="W256" s="6"/>
      <c r="X256" s="6"/>
      <c r="Y256" s="6"/>
      <c r="Z256" s="6"/>
      <c r="AA256" s="6"/>
    </row>
    <row r="257" spans="16:27" x14ac:dyDescent="0.3">
      <c r="P257" s="6"/>
      <c r="Q257" s="6"/>
      <c r="R257" s="6"/>
      <c r="S257" s="6"/>
      <c r="T257" s="6"/>
      <c r="U257" s="6"/>
      <c r="V257" s="6"/>
      <c r="W257" s="6"/>
      <c r="X257" s="6"/>
      <c r="Y257" s="6"/>
      <c r="Z257" s="6"/>
      <c r="AA257" s="6"/>
    </row>
    <row r="258" spans="16:27" x14ac:dyDescent="0.3">
      <c r="P258" s="6"/>
      <c r="Q258" s="6"/>
      <c r="R258" s="6"/>
      <c r="S258" s="6"/>
      <c r="T258" s="6"/>
      <c r="U258" s="6"/>
      <c r="V258" s="6"/>
      <c r="W258" s="6"/>
      <c r="X258" s="6"/>
      <c r="Y258" s="6"/>
      <c r="Z258" s="6"/>
      <c r="AA258" s="6"/>
    </row>
    <row r="259" spans="16:27" x14ac:dyDescent="0.3">
      <c r="P259" s="6"/>
      <c r="Q259" s="6"/>
      <c r="R259" s="6"/>
      <c r="S259" s="6"/>
      <c r="T259" s="6"/>
      <c r="U259" s="6"/>
      <c r="V259" s="6"/>
      <c r="W259" s="6"/>
      <c r="X259" s="6"/>
      <c r="Y259" s="6"/>
      <c r="Z259" s="6"/>
      <c r="AA259" s="6"/>
    </row>
    <row r="260" spans="16:27" x14ac:dyDescent="0.3">
      <c r="P260" s="6"/>
      <c r="Q260" s="6"/>
      <c r="R260" s="6"/>
      <c r="S260" s="6"/>
      <c r="T260" s="6"/>
      <c r="U260" s="6"/>
      <c r="V260" s="6"/>
      <c r="W260" s="6"/>
      <c r="X260" s="6"/>
      <c r="Y260" s="6"/>
      <c r="Z260" s="6"/>
      <c r="AA260" s="6"/>
    </row>
    <row r="261" spans="16:27" x14ac:dyDescent="0.3">
      <c r="P261" s="6"/>
      <c r="Q261" s="6"/>
      <c r="R261" s="6"/>
      <c r="S261" s="6"/>
      <c r="T261" s="6"/>
      <c r="U261" s="6"/>
      <c r="V261" s="6"/>
      <c r="W261" s="6"/>
      <c r="X261" s="6"/>
      <c r="Y261" s="6"/>
      <c r="Z261" s="6"/>
      <c r="AA261" s="6"/>
    </row>
    <row r="262" spans="16:27" x14ac:dyDescent="0.3">
      <c r="P262" s="6"/>
      <c r="Q262" s="6"/>
      <c r="R262" s="6"/>
      <c r="S262" s="6"/>
      <c r="T262" s="6"/>
      <c r="U262" s="6"/>
      <c r="V262" s="6"/>
      <c r="W262" s="6"/>
      <c r="X262" s="6"/>
      <c r="Y262" s="6"/>
      <c r="Z262" s="6"/>
      <c r="AA262" s="6"/>
    </row>
    <row r="263" spans="16:27" x14ac:dyDescent="0.3">
      <c r="P263" s="6"/>
      <c r="Q263" s="6"/>
      <c r="R263" s="6"/>
      <c r="S263" s="6"/>
      <c r="T263" s="6"/>
      <c r="U263" s="6"/>
      <c r="V263" s="6"/>
      <c r="W263" s="6"/>
      <c r="X263" s="6"/>
      <c r="Y263" s="6"/>
      <c r="Z263" s="6"/>
      <c r="AA263" s="6"/>
    </row>
    <row r="264" spans="16:27" x14ac:dyDescent="0.3">
      <c r="P264" s="6"/>
      <c r="Q264" s="6"/>
      <c r="R264" s="6"/>
      <c r="S264" s="6"/>
      <c r="T264" s="6"/>
      <c r="U264" s="6"/>
      <c r="V264" s="6"/>
      <c r="W264" s="6"/>
      <c r="X264" s="6"/>
      <c r="Y264" s="6"/>
      <c r="Z264" s="6"/>
      <c r="AA264" s="6"/>
    </row>
    <row r="265" spans="16:27" x14ac:dyDescent="0.3">
      <c r="P265" s="6"/>
      <c r="Q265" s="6"/>
      <c r="R265" s="6"/>
      <c r="S265" s="6"/>
      <c r="T265" s="6"/>
      <c r="U265" s="6"/>
      <c r="V265" s="6"/>
      <c r="W265" s="6"/>
      <c r="X265" s="6"/>
      <c r="Y265" s="6"/>
      <c r="Z265" s="6"/>
      <c r="AA265" s="6"/>
    </row>
    <row r="266" spans="16:27" x14ac:dyDescent="0.3">
      <c r="P266" s="6"/>
      <c r="Q266" s="6"/>
      <c r="R266" s="6"/>
      <c r="S266" s="6"/>
      <c r="T266" s="6"/>
      <c r="U266" s="6"/>
      <c r="V266" s="6"/>
      <c r="W266" s="6"/>
      <c r="X266" s="6"/>
      <c r="Y266" s="6"/>
      <c r="Z266" s="6"/>
      <c r="AA266" s="6"/>
    </row>
    <row r="267" spans="16:27" x14ac:dyDescent="0.3">
      <c r="P267" s="6"/>
      <c r="Q267" s="6"/>
      <c r="R267" s="6"/>
      <c r="S267" s="6"/>
      <c r="T267" s="6"/>
      <c r="U267" s="6"/>
      <c r="V267" s="6"/>
      <c r="W267" s="6"/>
      <c r="X267" s="6"/>
      <c r="Y267" s="6"/>
      <c r="Z267" s="6"/>
      <c r="AA267" s="6"/>
    </row>
    <row r="268" spans="16:27" x14ac:dyDescent="0.3">
      <c r="P268" s="6"/>
      <c r="Q268" s="6"/>
      <c r="R268" s="6"/>
      <c r="S268" s="6"/>
      <c r="T268" s="6"/>
      <c r="U268" s="6"/>
      <c r="V268" s="6"/>
      <c r="W268" s="6"/>
      <c r="X268" s="6"/>
      <c r="Y268" s="6"/>
      <c r="Z268" s="6"/>
      <c r="AA268" s="6"/>
    </row>
    <row r="269" spans="16:27" x14ac:dyDescent="0.3">
      <c r="P269" s="6"/>
      <c r="Q269" s="6"/>
      <c r="R269" s="6"/>
      <c r="S269" s="6"/>
      <c r="T269" s="6"/>
      <c r="U269" s="6"/>
      <c r="V269" s="6"/>
      <c r="W269" s="6"/>
      <c r="X269" s="6"/>
      <c r="Y269" s="6"/>
      <c r="Z269" s="6"/>
      <c r="AA269" s="6"/>
    </row>
    <row r="270" spans="16:27" x14ac:dyDescent="0.3">
      <c r="P270" s="6"/>
      <c r="Q270" s="6"/>
      <c r="R270" s="6"/>
      <c r="S270" s="6"/>
      <c r="T270" s="6"/>
      <c r="U270" s="6"/>
      <c r="V270" s="6"/>
      <c r="W270" s="6"/>
      <c r="X270" s="6"/>
      <c r="Y270" s="6"/>
      <c r="Z270" s="6"/>
      <c r="AA270" s="6"/>
    </row>
    <row r="271" spans="16:27" x14ac:dyDescent="0.3">
      <c r="P271" s="6"/>
      <c r="Q271" s="6"/>
      <c r="R271" s="6"/>
      <c r="S271" s="6"/>
      <c r="T271" s="6"/>
      <c r="U271" s="6"/>
      <c r="V271" s="6"/>
      <c r="W271" s="6"/>
      <c r="X271" s="6"/>
      <c r="Y271" s="6"/>
      <c r="Z271" s="6"/>
      <c r="AA271" s="6"/>
    </row>
    <row r="272" spans="16:27" x14ac:dyDescent="0.3">
      <c r="P272" s="6"/>
      <c r="Q272" s="6"/>
      <c r="R272" s="6"/>
      <c r="S272" s="6"/>
      <c r="T272" s="6"/>
      <c r="U272" s="6"/>
      <c r="V272" s="6"/>
      <c r="W272" s="6"/>
      <c r="X272" s="6"/>
      <c r="Y272" s="6"/>
      <c r="Z272" s="6"/>
      <c r="AA272" s="6"/>
    </row>
    <row r="273" spans="16:27" x14ac:dyDescent="0.3">
      <c r="P273" s="6"/>
      <c r="Q273" s="6"/>
      <c r="R273" s="6"/>
      <c r="S273" s="6"/>
      <c r="T273" s="6"/>
      <c r="U273" s="6"/>
      <c r="V273" s="6"/>
      <c r="W273" s="6"/>
      <c r="X273" s="6"/>
      <c r="Y273" s="6"/>
      <c r="Z273" s="6"/>
      <c r="AA273" s="6"/>
    </row>
    <row r="274" spans="16:27" x14ac:dyDescent="0.3">
      <c r="P274" s="6"/>
      <c r="Q274" s="6"/>
      <c r="R274" s="6"/>
      <c r="S274" s="6"/>
      <c r="T274" s="6"/>
      <c r="U274" s="6"/>
      <c r="V274" s="6"/>
      <c r="W274" s="6"/>
      <c r="X274" s="6"/>
      <c r="Y274" s="6"/>
      <c r="Z274" s="6"/>
      <c r="AA274" s="6"/>
    </row>
    <row r="275" spans="16:27" x14ac:dyDescent="0.3">
      <c r="P275" s="6"/>
      <c r="Q275" s="6"/>
      <c r="R275" s="6"/>
      <c r="S275" s="6"/>
      <c r="T275" s="6"/>
      <c r="U275" s="6"/>
      <c r="V275" s="6"/>
      <c r="W275" s="6"/>
      <c r="X275" s="6"/>
      <c r="Y275" s="6"/>
      <c r="Z275" s="6"/>
      <c r="AA275" s="6"/>
    </row>
    <row r="276" spans="16:27" x14ac:dyDescent="0.3">
      <c r="P276" s="6"/>
      <c r="Q276" s="6"/>
      <c r="R276" s="6"/>
      <c r="S276" s="6"/>
      <c r="T276" s="6"/>
      <c r="U276" s="6"/>
      <c r="V276" s="6"/>
      <c r="W276" s="6"/>
      <c r="X276" s="6"/>
      <c r="Y276" s="6"/>
      <c r="Z276" s="6"/>
      <c r="AA276" s="6"/>
    </row>
    <row r="277" spans="16:27" x14ac:dyDescent="0.3">
      <c r="P277" s="6"/>
      <c r="Q277" s="6"/>
      <c r="R277" s="6"/>
      <c r="S277" s="6"/>
      <c r="T277" s="6"/>
      <c r="U277" s="6"/>
      <c r="V277" s="6"/>
      <c r="W277" s="6"/>
      <c r="X277" s="6"/>
      <c r="Y277" s="6"/>
      <c r="Z277" s="6"/>
      <c r="AA277" s="6"/>
    </row>
    <row r="278" spans="16:27" x14ac:dyDescent="0.3">
      <c r="P278" s="6"/>
      <c r="Q278" s="6"/>
      <c r="R278" s="6"/>
      <c r="S278" s="6"/>
      <c r="T278" s="6"/>
      <c r="U278" s="6"/>
      <c r="V278" s="6"/>
      <c r="W278" s="6"/>
      <c r="X278" s="6"/>
      <c r="Y278" s="6"/>
      <c r="Z278" s="6"/>
      <c r="AA278" s="6"/>
    </row>
    <row r="279" spans="16:27" x14ac:dyDescent="0.3">
      <c r="P279" s="6"/>
      <c r="Q279" s="6"/>
      <c r="R279" s="6"/>
      <c r="S279" s="6"/>
      <c r="T279" s="6"/>
      <c r="U279" s="6"/>
      <c r="V279" s="6"/>
      <c r="W279" s="6"/>
      <c r="X279" s="6"/>
      <c r="Y279" s="6"/>
      <c r="Z279" s="6"/>
      <c r="AA279" s="6"/>
    </row>
    <row r="280" spans="16:27" x14ac:dyDescent="0.3">
      <c r="P280" s="6"/>
      <c r="Q280" s="6"/>
      <c r="R280" s="6"/>
      <c r="S280" s="6"/>
      <c r="T280" s="6"/>
      <c r="U280" s="6"/>
      <c r="V280" s="6"/>
      <c r="W280" s="6"/>
      <c r="X280" s="6"/>
      <c r="Y280" s="6"/>
      <c r="Z280" s="6"/>
      <c r="AA280" s="6"/>
    </row>
    <row r="281" spans="16:27" x14ac:dyDescent="0.3">
      <c r="P281" s="6"/>
      <c r="Q281" s="6"/>
      <c r="R281" s="6"/>
      <c r="S281" s="6"/>
      <c r="T281" s="6"/>
      <c r="U281" s="6"/>
      <c r="V281" s="6"/>
      <c r="W281" s="6"/>
      <c r="X281" s="6"/>
      <c r="Y281" s="6"/>
      <c r="Z281" s="6"/>
      <c r="AA281" s="6"/>
    </row>
    <row r="282" spans="16:27" x14ac:dyDescent="0.3">
      <c r="P282" s="6"/>
      <c r="Q282" s="6"/>
      <c r="R282" s="6"/>
      <c r="S282" s="6"/>
      <c r="T282" s="6"/>
      <c r="U282" s="6"/>
      <c r="V282" s="6"/>
      <c r="W282" s="6"/>
      <c r="X282" s="6"/>
      <c r="Y282" s="6"/>
      <c r="Z282" s="6"/>
      <c r="AA282" s="6"/>
    </row>
    <row r="283" spans="16:27" x14ac:dyDescent="0.3">
      <c r="P283" s="6"/>
      <c r="Q283" s="6"/>
      <c r="R283" s="6"/>
      <c r="S283" s="6"/>
      <c r="T283" s="6"/>
      <c r="U283" s="6"/>
      <c r="V283" s="6"/>
      <c r="W283" s="6"/>
      <c r="X283" s="6"/>
      <c r="Y283" s="6"/>
      <c r="Z283" s="6"/>
      <c r="AA283" s="6"/>
    </row>
    <row r="284" spans="16:27" x14ac:dyDescent="0.3">
      <c r="P284" s="6"/>
      <c r="Q284" s="6"/>
      <c r="R284" s="6"/>
      <c r="S284" s="6"/>
      <c r="T284" s="6"/>
      <c r="U284" s="6"/>
      <c r="V284" s="6"/>
      <c r="W284" s="6"/>
      <c r="X284" s="6"/>
      <c r="Y284" s="6"/>
      <c r="Z284" s="6"/>
      <c r="AA284" s="6"/>
    </row>
    <row r="285" spans="16:27" x14ac:dyDescent="0.3">
      <c r="P285" s="6"/>
      <c r="Q285" s="6"/>
      <c r="R285" s="6"/>
      <c r="S285" s="6"/>
      <c r="T285" s="6"/>
      <c r="U285" s="6"/>
      <c r="V285" s="6"/>
      <c r="W285" s="6"/>
      <c r="X285" s="6"/>
      <c r="Y285" s="6"/>
      <c r="Z285" s="6"/>
      <c r="AA285" s="6"/>
    </row>
    <row r="286" spans="16:27" x14ac:dyDescent="0.3">
      <c r="P286" s="6"/>
      <c r="Q286" s="6"/>
      <c r="R286" s="6"/>
      <c r="S286" s="6"/>
      <c r="T286" s="6"/>
      <c r="U286" s="6"/>
      <c r="V286" s="6"/>
      <c r="W286" s="6"/>
      <c r="X286" s="6"/>
      <c r="Y286" s="6"/>
      <c r="Z286" s="6"/>
      <c r="AA286" s="6"/>
    </row>
    <row r="287" spans="16:27" x14ac:dyDescent="0.3">
      <c r="P287" s="6"/>
      <c r="Q287" s="6"/>
      <c r="R287" s="6"/>
      <c r="S287" s="6"/>
      <c r="T287" s="6"/>
      <c r="U287" s="6"/>
      <c r="V287" s="6"/>
      <c r="W287" s="6"/>
      <c r="X287" s="6"/>
      <c r="Y287" s="6"/>
      <c r="Z287" s="6"/>
      <c r="AA287" s="6"/>
    </row>
    <row r="288" spans="16:27" x14ac:dyDescent="0.3">
      <c r="P288" s="6"/>
      <c r="Q288" s="6"/>
      <c r="R288" s="6"/>
      <c r="S288" s="6"/>
      <c r="T288" s="6"/>
      <c r="U288" s="6"/>
      <c r="V288" s="6"/>
      <c r="W288" s="6"/>
      <c r="X288" s="6"/>
      <c r="Y288" s="6"/>
      <c r="Z288" s="6"/>
      <c r="AA288" s="6"/>
    </row>
    <row r="289" spans="16:27" x14ac:dyDescent="0.3">
      <c r="P289" s="6"/>
      <c r="Q289" s="6"/>
      <c r="R289" s="6"/>
      <c r="S289" s="6"/>
      <c r="T289" s="6"/>
      <c r="U289" s="6"/>
      <c r="V289" s="6"/>
      <c r="W289" s="6"/>
      <c r="X289" s="6"/>
      <c r="Y289" s="6"/>
      <c r="Z289" s="6"/>
      <c r="AA289" s="6"/>
    </row>
    <row r="290" spans="16:27" x14ac:dyDescent="0.3">
      <c r="P290" s="6"/>
      <c r="Q290" s="6"/>
      <c r="R290" s="6"/>
      <c r="S290" s="6"/>
      <c r="T290" s="6"/>
      <c r="U290" s="6"/>
      <c r="V290" s="6"/>
      <c r="W290" s="6"/>
      <c r="X290" s="6"/>
      <c r="Y290" s="6"/>
      <c r="Z290" s="6"/>
      <c r="AA290" s="6"/>
    </row>
    <row r="291" spans="16:27" x14ac:dyDescent="0.3">
      <c r="P291" s="6"/>
      <c r="Q291" s="6"/>
      <c r="R291" s="6"/>
      <c r="S291" s="6"/>
      <c r="T291" s="6"/>
      <c r="U291" s="6"/>
      <c r="V291" s="6"/>
      <c r="W291" s="6"/>
      <c r="X291" s="6"/>
      <c r="Y291" s="6"/>
      <c r="Z291" s="6"/>
      <c r="AA291" s="6"/>
    </row>
    <row r="292" spans="16:27" x14ac:dyDescent="0.3">
      <c r="P292" s="6"/>
      <c r="Q292" s="6"/>
      <c r="R292" s="6"/>
      <c r="S292" s="6"/>
      <c r="T292" s="6"/>
      <c r="U292" s="6"/>
      <c r="V292" s="6"/>
      <c r="W292" s="6"/>
      <c r="X292" s="6"/>
      <c r="Y292" s="6"/>
      <c r="Z292" s="6"/>
      <c r="AA292" s="6"/>
    </row>
    <row r="293" spans="16:27" x14ac:dyDescent="0.3">
      <c r="P293" s="6"/>
      <c r="Q293" s="6"/>
      <c r="R293" s="6"/>
      <c r="S293" s="6"/>
      <c r="T293" s="6"/>
      <c r="U293" s="6"/>
      <c r="V293" s="6"/>
      <c r="W293" s="6"/>
      <c r="X293" s="6"/>
      <c r="Y293" s="6"/>
      <c r="Z293" s="6"/>
      <c r="AA293" s="6"/>
    </row>
    <row r="294" spans="16:27" x14ac:dyDescent="0.3">
      <c r="P294" s="6"/>
      <c r="Q294" s="6"/>
      <c r="R294" s="6"/>
      <c r="S294" s="6"/>
      <c r="T294" s="6"/>
      <c r="U294" s="6"/>
      <c r="V294" s="6"/>
      <c r="W294" s="6"/>
      <c r="X294" s="6"/>
      <c r="Y294" s="6"/>
      <c r="Z294" s="6"/>
      <c r="AA294" s="6"/>
    </row>
    <row r="295" spans="16:27" x14ac:dyDescent="0.3">
      <c r="P295" s="6"/>
      <c r="Q295" s="6"/>
      <c r="R295" s="6"/>
      <c r="S295" s="6"/>
      <c r="T295" s="6"/>
      <c r="U295" s="6"/>
      <c r="V295" s="6"/>
      <c r="W295" s="6"/>
      <c r="X295" s="6"/>
      <c r="Y295" s="6"/>
      <c r="Z295" s="6"/>
      <c r="AA295" s="6"/>
    </row>
    <row r="296" spans="16:27" x14ac:dyDescent="0.3">
      <c r="P296" s="6"/>
      <c r="Q296" s="6"/>
      <c r="R296" s="6"/>
      <c r="S296" s="6"/>
      <c r="T296" s="6"/>
      <c r="U296" s="6"/>
      <c r="V296" s="6"/>
      <c r="W296" s="6"/>
      <c r="X296" s="6"/>
      <c r="Y296" s="6"/>
      <c r="Z296" s="6"/>
      <c r="AA296" s="6"/>
    </row>
    <row r="297" spans="16:27" x14ac:dyDescent="0.3">
      <c r="P297" s="6"/>
      <c r="Q297" s="6"/>
      <c r="R297" s="6"/>
      <c r="S297" s="6"/>
      <c r="T297" s="6"/>
      <c r="U297" s="6"/>
      <c r="V297" s="6"/>
      <c r="W297" s="6"/>
      <c r="X297" s="6"/>
      <c r="Y297" s="6"/>
      <c r="Z297" s="6"/>
      <c r="AA297" s="6"/>
    </row>
    <row r="298" spans="16:27" x14ac:dyDescent="0.3">
      <c r="P298" s="6"/>
      <c r="Q298" s="6"/>
      <c r="R298" s="6"/>
      <c r="S298" s="6"/>
      <c r="T298" s="6"/>
      <c r="U298" s="6"/>
      <c r="V298" s="6"/>
      <c r="W298" s="6"/>
      <c r="X298" s="6"/>
      <c r="Y298" s="6"/>
      <c r="Z298" s="6"/>
      <c r="AA298" s="6"/>
    </row>
    <row r="299" spans="16:27" x14ac:dyDescent="0.3">
      <c r="P299" s="6"/>
      <c r="Q299" s="6"/>
      <c r="R299" s="6"/>
      <c r="S299" s="6"/>
      <c r="T299" s="6"/>
      <c r="U299" s="6"/>
      <c r="V299" s="6"/>
      <c r="W299" s="6"/>
      <c r="X299" s="6"/>
      <c r="Y299" s="6"/>
      <c r="Z299" s="6"/>
      <c r="AA299" s="6"/>
    </row>
    <row r="300" spans="16:27" x14ac:dyDescent="0.3">
      <c r="P300" s="6"/>
      <c r="Q300" s="6"/>
      <c r="R300" s="6"/>
      <c r="S300" s="6"/>
      <c r="T300" s="6"/>
      <c r="U300" s="6"/>
      <c r="V300" s="6"/>
      <c r="W300" s="6"/>
      <c r="X300" s="6"/>
      <c r="Y300" s="6"/>
      <c r="Z300" s="6"/>
      <c r="AA300" s="6"/>
    </row>
    <row r="301" spans="16:27" x14ac:dyDescent="0.3">
      <c r="P301" s="6"/>
      <c r="Q301" s="6"/>
      <c r="R301" s="6"/>
      <c r="S301" s="6"/>
      <c r="T301" s="6"/>
      <c r="U301" s="6"/>
      <c r="V301" s="6"/>
      <c r="W301" s="6"/>
      <c r="X301" s="6"/>
      <c r="Y301" s="6"/>
      <c r="Z301" s="6"/>
      <c r="AA301" s="6"/>
    </row>
    <row r="302" spans="16:27" x14ac:dyDescent="0.3">
      <c r="P302" s="6"/>
      <c r="Q302" s="6"/>
      <c r="R302" s="6"/>
      <c r="S302" s="6"/>
      <c r="T302" s="6"/>
      <c r="U302" s="6"/>
      <c r="V302" s="6"/>
      <c r="W302" s="6"/>
      <c r="X302" s="6"/>
      <c r="Y302" s="6"/>
      <c r="Z302" s="6"/>
      <c r="AA302" s="6"/>
    </row>
    <row r="303" spans="16:27" x14ac:dyDescent="0.3">
      <c r="P303" s="6"/>
      <c r="Q303" s="6"/>
      <c r="R303" s="6"/>
      <c r="S303" s="6"/>
      <c r="T303" s="6"/>
      <c r="U303" s="6"/>
      <c r="V303" s="6"/>
      <c r="W303" s="6"/>
      <c r="X303" s="6"/>
      <c r="Y303" s="6"/>
      <c r="Z303" s="6"/>
      <c r="AA303" s="6"/>
    </row>
    <row r="304" spans="16:27" x14ac:dyDescent="0.3">
      <c r="P304" s="6"/>
      <c r="Q304" s="6"/>
      <c r="R304" s="6"/>
      <c r="S304" s="6"/>
      <c r="T304" s="6"/>
      <c r="U304" s="6"/>
      <c r="V304" s="6"/>
      <c r="W304" s="6"/>
      <c r="X304" s="6"/>
      <c r="Y304" s="6"/>
      <c r="Z304" s="6"/>
      <c r="AA304" s="6"/>
    </row>
    <row r="305" spans="16:27" x14ac:dyDescent="0.3">
      <c r="P305" s="6"/>
      <c r="Q305" s="6"/>
      <c r="R305" s="6"/>
      <c r="S305" s="6"/>
      <c r="T305" s="6"/>
      <c r="U305" s="6"/>
      <c r="V305" s="6"/>
      <c r="W305" s="6"/>
      <c r="X305" s="6"/>
      <c r="Y305" s="6"/>
      <c r="Z305" s="6"/>
      <c r="AA305" s="6"/>
    </row>
    <row r="306" spans="16:27" x14ac:dyDescent="0.3">
      <c r="P306" s="6"/>
      <c r="Q306" s="6"/>
      <c r="R306" s="6"/>
      <c r="S306" s="6"/>
      <c r="T306" s="6"/>
      <c r="U306" s="6"/>
      <c r="V306" s="6"/>
      <c r="W306" s="6"/>
      <c r="X306" s="6"/>
      <c r="Y306" s="6"/>
      <c r="Z306" s="6"/>
      <c r="AA306" s="6"/>
    </row>
    <row r="307" spans="16:27" x14ac:dyDescent="0.3">
      <c r="P307" s="6"/>
      <c r="Q307" s="6"/>
      <c r="R307" s="6"/>
      <c r="S307" s="6"/>
      <c r="T307" s="6"/>
      <c r="U307" s="6"/>
      <c r="V307" s="6"/>
      <c r="W307" s="6"/>
      <c r="X307" s="6"/>
      <c r="Y307" s="6"/>
      <c r="Z307" s="6"/>
      <c r="AA307" s="6"/>
    </row>
    <row r="308" spans="16:27" x14ac:dyDescent="0.3">
      <c r="P308" s="6"/>
      <c r="Q308" s="6"/>
      <c r="R308" s="6"/>
      <c r="S308" s="6"/>
      <c r="T308" s="6"/>
      <c r="U308" s="6"/>
      <c r="V308" s="6"/>
      <c r="W308" s="6"/>
      <c r="X308" s="6"/>
      <c r="Y308" s="6"/>
      <c r="Z308" s="6"/>
      <c r="AA308" s="6"/>
    </row>
    <row r="309" spans="16:27" x14ac:dyDescent="0.3">
      <c r="P309" s="6"/>
      <c r="Q309" s="6"/>
      <c r="R309" s="6"/>
      <c r="S309" s="6"/>
      <c r="T309" s="6"/>
      <c r="U309" s="6"/>
      <c r="V309" s="6"/>
      <c r="W309" s="6"/>
      <c r="X309" s="6"/>
      <c r="Y309" s="6"/>
      <c r="Z309" s="6"/>
      <c r="AA309" s="6"/>
    </row>
    <row r="310" spans="16:27" x14ac:dyDescent="0.3">
      <c r="P310" s="6"/>
      <c r="Q310" s="6"/>
      <c r="R310" s="6"/>
      <c r="S310" s="6"/>
      <c r="T310" s="6"/>
      <c r="U310" s="6"/>
      <c r="V310" s="6"/>
      <c r="W310" s="6"/>
      <c r="X310" s="6"/>
      <c r="Y310" s="6"/>
      <c r="Z310" s="6"/>
      <c r="AA310" s="6"/>
    </row>
    <row r="311" spans="16:27" x14ac:dyDescent="0.3">
      <c r="P311" s="6"/>
      <c r="Q311" s="6"/>
      <c r="R311" s="6"/>
      <c r="S311" s="6"/>
      <c r="T311" s="6"/>
      <c r="U311" s="6"/>
      <c r="V311" s="6"/>
      <c r="W311" s="6"/>
      <c r="X311" s="6"/>
      <c r="Y311" s="6"/>
      <c r="Z311" s="6"/>
      <c r="AA311" s="6"/>
    </row>
    <row r="312" spans="16:27" x14ac:dyDescent="0.3">
      <c r="P312" s="6"/>
      <c r="Q312" s="6"/>
      <c r="R312" s="6"/>
      <c r="S312" s="6"/>
      <c r="T312" s="6"/>
      <c r="U312" s="6"/>
      <c r="V312" s="6"/>
      <c r="W312" s="6"/>
      <c r="X312" s="6"/>
      <c r="Y312" s="6"/>
      <c r="Z312" s="6"/>
      <c r="AA312" s="6"/>
    </row>
    <row r="313" spans="16:27" x14ac:dyDescent="0.3">
      <c r="P313" s="6"/>
      <c r="Q313" s="6"/>
      <c r="R313" s="6"/>
      <c r="S313" s="6"/>
      <c r="T313" s="6"/>
      <c r="U313" s="6"/>
      <c r="V313" s="6"/>
      <c r="W313" s="6"/>
      <c r="X313" s="6"/>
      <c r="Y313" s="6"/>
      <c r="Z313" s="6"/>
      <c r="AA313" s="6"/>
    </row>
    <row r="314" spans="16:27" x14ac:dyDescent="0.3">
      <c r="P314" s="6"/>
      <c r="Q314" s="6"/>
      <c r="R314" s="6"/>
      <c r="S314" s="6"/>
      <c r="T314" s="6"/>
      <c r="U314" s="6"/>
      <c r="V314" s="6"/>
      <c r="W314" s="6"/>
      <c r="X314" s="6"/>
      <c r="Y314" s="6"/>
      <c r="Z314" s="6"/>
      <c r="AA314" s="6"/>
    </row>
    <row r="315" spans="16:27" x14ac:dyDescent="0.3">
      <c r="P315" s="6"/>
      <c r="Q315" s="6"/>
      <c r="R315" s="6"/>
      <c r="S315" s="6"/>
      <c r="T315" s="6"/>
      <c r="U315" s="6"/>
      <c r="V315" s="6"/>
      <c r="W315" s="6"/>
      <c r="X315" s="6"/>
      <c r="Y315" s="6"/>
      <c r="Z315" s="6"/>
      <c r="AA315" s="6"/>
    </row>
    <row r="316" spans="16:27" x14ac:dyDescent="0.3">
      <c r="P316" s="6"/>
      <c r="Q316" s="6"/>
      <c r="R316" s="6"/>
      <c r="S316" s="6"/>
      <c r="T316" s="6"/>
      <c r="U316" s="6"/>
      <c r="V316" s="6"/>
      <c r="W316" s="6"/>
      <c r="X316" s="6"/>
      <c r="Y316" s="6"/>
      <c r="Z316" s="6"/>
      <c r="AA316" s="6"/>
    </row>
    <row r="317" spans="16:27" x14ac:dyDescent="0.3">
      <c r="P317" s="6"/>
      <c r="Q317" s="6"/>
      <c r="R317" s="6"/>
      <c r="S317" s="6"/>
      <c r="T317" s="6"/>
      <c r="U317" s="6"/>
      <c r="V317" s="6"/>
      <c r="W317" s="6"/>
      <c r="X317" s="6"/>
      <c r="Y317" s="6"/>
      <c r="Z317" s="6"/>
      <c r="AA317" s="6"/>
    </row>
    <row r="318" spans="16:27" x14ac:dyDescent="0.3">
      <c r="P318" s="6"/>
      <c r="Q318" s="6"/>
      <c r="R318" s="6"/>
      <c r="S318" s="6"/>
      <c r="T318" s="6"/>
      <c r="U318" s="6"/>
      <c r="V318" s="6"/>
      <c r="W318" s="6"/>
      <c r="X318" s="6"/>
      <c r="Y318" s="6"/>
      <c r="Z318" s="6"/>
      <c r="AA318" s="6"/>
    </row>
    <row r="319" spans="16:27" x14ac:dyDescent="0.3">
      <c r="P319" s="6"/>
      <c r="Q319" s="6"/>
      <c r="R319" s="6"/>
      <c r="S319" s="6"/>
      <c r="T319" s="6"/>
      <c r="U319" s="6"/>
      <c r="V319" s="6"/>
      <c r="W319" s="6"/>
      <c r="X319" s="6"/>
      <c r="Y319" s="6"/>
      <c r="Z319" s="6"/>
      <c r="AA319" s="6"/>
    </row>
    <row r="320" spans="16:27" x14ac:dyDescent="0.3">
      <c r="P320" s="6"/>
      <c r="Q320" s="6"/>
      <c r="R320" s="6"/>
      <c r="S320" s="6"/>
      <c r="T320" s="6"/>
      <c r="U320" s="6"/>
      <c r="V320" s="6"/>
      <c r="W320" s="6"/>
      <c r="X320" s="6"/>
      <c r="Y320" s="6"/>
      <c r="Z320" s="6"/>
      <c r="AA320" s="6"/>
    </row>
    <row r="321" spans="16:27" x14ac:dyDescent="0.3">
      <c r="P321" s="6"/>
      <c r="Q321" s="6"/>
      <c r="R321" s="6"/>
      <c r="S321" s="6"/>
      <c r="T321" s="6"/>
      <c r="U321" s="6"/>
      <c r="V321" s="6"/>
      <c r="W321" s="6"/>
      <c r="X321" s="6"/>
      <c r="Y321" s="6"/>
      <c r="Z321" s="6"/>
      <c r="AA321" s="6"/>
    </row>
    <row r="322" spans="16:27" x14ac:dyDescent="0.3">
      <c r="P322" s="6"/>
      <c r="Q322" s="6"/>
      <c r="R322" s="6"/>
      <c r="S322" s="6"/>
      <c r="T322" s="6"/>
      <c r="U322" s="6"/>
      <c r="V322" s="6"/>
      <c r="W322" s="6"/>
      <c r="X322" s="6"/>
      <c r="Y322" s="6"/>
      <c r="Z322" s="6"/>
      <c r="AA322" s="6"/>
    </row>
    <row r="323" spans="16:27" x14ac:dyDescent="0.3">
      <c r="P323" s="6"/>
      <c r="Q323" s="6"/>
      <c r="R323" s="6"/>
      <c r="S323" s="6"/>
      <c r="T323" s="6"/>
      <c r="U323" s="6"/>
      <c r="V323" s="6"/>
      <c r="W323" s="6"/>
      <c r="X323" s="6"/>
      <c r="Y323" s="6"/>
      <c r="Z323" s="6"/>
      <c r="AA323" s="6"/>
    </row>
    <row r="324" spans="16:27" x14ac:dyDescent="0.3">
      <c r="P324" s="6"/>
      <c r="Q324" s="6"/>
      <c r="R324" s="6"/>
      <c r="S324" s="6"/>
      <c r="T324" s="6"/>
      <c r="U324" s="6"/>
      <c r="V324" s="6"/>
      <c r="W324" s="6"/>
      <c r="X324" s="6"/>
      <c r="Y324" s="6"/>
      <c r="Z324" s="6"/>
      <c r="AA324" s="6"/>
    </row>
    <row r="325" spans="16:27" x14ac:dyDescent="0.3">
      <c r="P325" s="6"/>
      <c r="Q325" s="6"/>
      <c r="R325" s="6"/>
      <c r="S325" s="6"/>
      <c r="T325" s="6"/>
      <c r="U325" s="6"/>
      <c r="V325" s="6"/>
      <c r="W325" s="6"/>
      <c r="X325" s="6"/>
      <c r="Y325" s="6"/>
      <c r="Z325" s="6"/>
      <c r="AA325" s="6"/>
    </row>
    <row r="326" spans="16:27" x14ac:dyDescent="0.3">
      <c r="P326" s="6"/>
      <c r="Q326" s="6"/>
      <c r="R326" s="6"/>
      <c r="S326" s="6"/>
      <c r="T326" s="6"/>
      <c r="U326" s="6"/>
      <c r="V326" s="6"/>
      <c r="W326" s="6"/>
      <c r="X326" s="6"/>
      <c r="Y326" s="6"/>
      <c r="Z326" s="6"/>
      <c r="AA326" s="6"/>
    </row>
    <row r="327" spans="16:27" x14ac:dyDescent="0.3">
      <c r="P327" s="6"/>
      <c r="Q327" s="6"/>
      <c r="R327" s="6"/>
      <c r="S327" s="6"/>
      <c r="T327" s="6"/>
      <c r="U327" s="6"/>
      <c r="V327" s="6"/>
      <c r="W327" s="6"/>
      <c r="X327" s="6"/>
      <c r="Y327" s="6"/>
      <c r="Z327" s="6"/>
      <c r="AA327" s="6"/>
    </row>
    <row r="328" spans="16:27" x14ac:dyDescent="0.3">
      <c r="P328" s="6"/>
      <c r="Q328" s="6"/>
      <c r="R328" s="6"/>
      <c r="S328" s="6"/>
      <c r="T328" s="6"/>
      <c r="U328" s="6"/>
      <c r="V328" s="6"/>
      <c r="W328" s="6"/>
      <c r="X328" s="6"/>
      <c r="Y328" s="6"/>
      <c r="Z328" s="6"/>
      <c r="AA328" s="6"/>
    </row>
    <row r="329" spans="16:27" x14ac:dyDescent="0.3">
      <c r="P329" s="6"/>
      <c r="Q329" s="6"/>
      <c r="R329" s="6"/>
      <c r="S329" s="6"/>
      <c r="T329" s="6"/>
      <c r="U329" s="6"/>
      <c r="V329" s="6"/>
      <c r="W329" s="6"/>
      <c r="X329" s="6"/>
      <c r="Y329" s="6"/>
      <c r="Z329" s="6"/>
      <c r="AA329" s="6"/>
    </row>
    <row r="330" spans="16:27" x14ac:dyDescent="0.3">
      <c r="P330" s="6"/>
      <c r="Q330" s="6"/>
      <c r="R330" s="6"/>
      <c r="S330" s="6"/>
      <c r="T330" s="6"/>
      <c r="U330" s="6"/>
      <c r="V330" s="6"/>
      <c r="W330" s="6"/>
      <c r="X330" s="6"/>
      <c r="Y330" s="6"/>
      <c r="Z330" s="6"/>
      <c r="AA330" s="6"/>
    </row>
    <row r="331" spans="16:27" x14ac:dyDescent="0.3">
      <c r="P331" s="6"/>
      <c r="Q331" s="6"/>
      <c r="R331" s="6"/>
      <c r="S331" s="6"/>
      <c r="T331" s="6"/>
      <c r="U331" s="6"/>
      <c r="V331" s="6"/>
      <c r="W331" s="6"/>
      <c r="X331" s="6"/>
      <c r="Y331" s="6"/>
      <c r="Z331" s="6"/>
      <c r="AA331" s="6"/>
    </row>
    <row r="332" spans="16:27" x14ac:dyDescent="0.3">
      <c r="P332" s="6"/>
      <c r="Q332" s="6"/>
      <c r="R332" s="6"/>
      <c r="S332" s="6"/>
      <c r="T332" s="6"/>
      <c r="U332" s="6"/>
      <c r="V332" s="6"/>
      <c r="W332" s="6"/>
      <c r="X332" s="6"/>
      <c r="Y332" s="6"/>
      <c r="Z332" s="6"/>
      <c r="AA332" s="6"/>
    </row>
    <row r="333" spans="16:27" x14ac:dyDescent="0.3">
      <c r="P333" s="6"/>
      <c r="Q333" s="6"/>
      <c r="R333" s="6"/>
      <c r="S333" s="6"/>
      <c r="T333" s="6"/>
      <c r="U333" s="6"/>
      <c r="V333" s="6"/>
      <c r="W333" s="6"/>
      <c r="X333" s="6"/>
      <c r="Y333" s="6"/>
      <c r="Z333" s="6"/>
      <c r="AA333" s="6"/>
    </row>
    <row r="334" spans="16:27" x14ac:dyDescent="0.3">
      <c r="P334" s="6"/>
      <c r="Q334" s="6"/>
      <c r="R334" s="6"/>
      <c r="S334" s="6"/>
      <c r="T334" s="6"/>
      <c r="U334" s="6"/>
      <c r="V334" s="6"/>
      <c r="W334" s="6"/>
      <c r="X334" s="6"/>
      <c r="Y334" s="6"/>
      <c r="Z334" s="6"/>
      <c r="AA334" s="6"/>
    </row>
    <row r="335" spans="16:27" x14ac:dyDescent="0.3">
      <c r="P335" s="6"/>
      <c r="Q335" s="6"/>
      <c r="R335" s="6"/>
      <c r="S335" s="6"/>
      <c r="T335" s="6"/>
      <c r="U335" s="6"/>
      <c r="V335" s="6"/>
      <c r="W335" s="6"/>
      <c r="X335" s="6"/>
      <c r="Y335" s="6"/>
      <c r="Z335" s="6"/>
      <c r="AA335" s="6"/>
    </row>
    <row r="336" spans="16:27" x14ac:dyDescent="0.3">
      <c r="P336" s="6"/>
      <c r="Q336" s="6"/>
      <c r="R336" s="6"/>
      <c r="S336" s="6"/>
      <c r="T336" s="6"/>
      <c r="U336" s="6"/>
      <c r="V336" s="6"/>
      <c r="W336" s="6"/>
      <c r="X336" s="6"/>
      <c r="Y336" s="6"/>
      <c r="Z336" s="6"/>
      <c r="AA336" s="6"/>
    </row>
    <row r="337" spans="16:27" x14ac:dyDescent="0.3">
      <c r="P337" s="6"/>
      <c r="Q337" s="6"/>
      <c r="R337" s="6"/>
      <c r="S337" s="6"/>
      <c r="T337" s="6"/>
      <c r="U337" s="6"/>
      <c r="V337" s="6"/>
      <c r="W337" s="6"/>
      <c r="X337" s="6"/>
      <c r="Y337" s="6"/>
      <c r="Z337" s="6"/>
      <c r="AA337" s="6"/>
    </row>
    <row r="338" spans="16:27" x14ac:dyDescent="0.3">
      <c r="P338" s="6"/>
      <c r="Q338" s="6"/>
      <c r="R338" s="6"/>
      <c r="S338" s="6"/>
      <c r="T338" s="6"/>
      <c r="U338" s="6"/>
      <c r="V338" s="6"/>
      <c r="W338" s="6"/>
      <c r="X338" s="6"/>
      <c r="Y338" s="6"/>
      <c r="Z338" s="6"/>
      <c r="AA338" s="6"/>
    </row>
    <row r="339" spans="16:27" x14ac:dyDescent="0.3">
      <c r="P339" s="6"/>
      <c r="Q339" s="6"/>
      <c r="R339" s="6"/>
      <c r="S339" s="6"/>
      <c r="T339" s="6"/>
      <c r="U339" s="6"/>
      <c r="V339" s="6"/>
      <c r="W339" s="6"/>
      <c r="X339" s="6"/>
      <c r="Y339" s="6"/>
      <c r="Z339" s="6"/>
      <c r="AA339" s="6"/>
    </row>
    <row r="340" spans="16:27" x14ac:dyDescent="0.3">
      <c r="P340" s="6"/>
      <c r="Q340" s="6"/>
      <c r="R340" s="6"/>
      <c r="S340" s="6"/>
      <c r="T340" s="6"/>
      <c r="U340" s="6"/>
      <c r="V340" s="6"/>
      <c r="W340" s="6"/>
      <c r="X340" s="6"/>
      <c r="Y340" s="6"/>
      <c r="Z340" s="6"/>
      <c r="AA340" s="6"/>
    </row>
    <row r="341" spans="16:27" x14ac:dyDescent="0.3">
      <c r="P341" s="6"/>
      <c r="Q341" s="6"/>
      <c r="R341" s="6"/>
      <c r="S341" s="6"/>
      <c r="T341" s="6"/>
      <c r="U341" s="6"/>
      <c r="V341" s="6"/>
      <c r="W341" s="6"/>
      <c r="X341" s="6"/>
      <c r="Y341" s="6"/>
      <c r="Z341" s="6"/>
      <c r="AA341" s="6"/>
    </row>
    <row r="342" spans="16:27" x14ac:dyDescent="0.3">
      <c r="P342" s="6"/>
      <c r="Q342" s="6"/>
      <c r="R342" s="6"/>
      <c r="S342" s="6"/>
      <c r="T342" s="6"/>
      <c r="U342" s="6"/>
      <c r="V342" s="6"/>
      <c r="W342" s="6"/>
      <c r="X342" s="6"/>
      <c r="Y342" s="6"/>
      <c r="Z342" s="6"/>
      <c r="AA342" s="6"/>
    </row>
    <row r="343" spans="16:27" x14ac:dyDescent="0.3">
      <c r="P343" s="6"/>
      <c r="Q343" s="6"/>
      <c r="R343" s="6"/>
      <c r="S343" s="6"/>
      <c r="T343" s="6"/>
      <c r="U343" s="6"/>
      <c r="V343" s="6"/>
      <c r="W343" s="6"/>
      <c r="X343" s="6"/>
      <c r="Y343" s="6"/>
      <c r="Z343" s="6"/>
      <c r="AA343" s="6"/>
    </row>
    <row r="344" spans="16:27" x14ac:dyDescent="0.3">
      <c r="P344" s="6"/>
      <c r="Q344" s="6"/>
      <c r="R344" s="6"/>
      <c r="S344" s="6"/>
      <c r="T344" s="6"/>
      <c r="U344" s="6"/>
      <c r="V344" s="6"/>
      <c r="W344" s="6"/>
      <c r="X344" s="6"/>
      <c r="Y344" s="6"/>
      <c r="Z344" s="6"/>
      <c r="AA344" s="6"/>
    </row>
    <row r="345" spans="16:27" x14ac:dyDescent="0.3">
      <c r="P345" s="6"/>
      <c r="Q345" s="6"/>
      <c r="R345" s="6"/>
      <c r="S345" s="6"/>
      <c r="T345" s="6"/>
      <c r="U345" s="6"/>
      <c r="V345" s="6"/>
      <c r="W345" s="6"/>
      <c r="X345" s="6"/>
      <c r="Y345" s="6"/>
      <c r="Z345" s="6"/>
      <c r="AA345" s="6"/>
    </row>
    <row r="346" spans="16:27" x14ac:dyDescent="0.3">
      <c r="P346" s="6"/>
      <c r="Q346" s="6"/>
      <c r="R346" s="6"/>
      <c r="S346" s="6"/>
      <c r="T346" s="6"/>
      <c r="U346" s="6"/>
      <c r="V346" s="6"/>
      <c r="W346" s="6"/>
      <c r="X346" s="6"/>
      <c r="Y346" s="6"/>
      <c r="Z346" s="6"/>
      <c r="AA346" s="6"/>
    </row>
    <row r="347" spans="16:27" x14ac:dyDescent="0.3">
      <c r="P347" s="6"/>
      <c r="Q347" s="6"/>
      <c r="R347" s="6"/>
      <c r="S347" s="6"/>
      <c r="T347" s="6"/>
      <c r="U347" s="6"/>
      <c r="V347" s="6"/>
      <c r="W347" s="6"/>
      <c r="X347" s="6"/>
      <c r="Y347" s="6"/>
      <c r="Z347" s="6"/>
      <c r="AA347" s="6"/>
    </row>
    <row r="348" spans="16:27" x14ac:dyDescent="0.3">
      <c r="P348" s="6"/>
      <c r="Q348" s="6"/>
      <c r="R348" s="6"/>
      <c r="S348" s="6"/>
      <c r="T348" s="6"/>
      <c r="U348" s="6"/>
      <c r="V348" s="6"/>
      <c r="W348" s="6"/>
      <c r="X348" s="6"/>
      <c r="Y348" s="6"/>
      <c r="Z348" s="6"/>
      <c r="AA348" s="6"/>
    </row>
    <row r="349" spans="16:27" x14ac:dyDescent="0.3">
      <c r="P349" s="6"/>
      <c r="Q349" s="6"/>
      <c r="R349" s="6"/>
      <c r="S349" s="6"/>
      <c r="T349" s="6"/>
      <c r="U349" s="6"/>
      <c r="V349" s="6"/>
      <c r="W349" s="6"/>
      <c r="X349" s="6"/>
      <c r="Y349" s="6"/>
      <c r="Z349" s="6"/>
      <c r="AA349" s="6"/>
    </row>
    <row r="350" spans="16:27" x14ac:dyDescent="0.3">
      <c r="P350" s="6"/>
      <c r="Q350" s="6"/>
      <c r="R350" s="6"/>
      <c r="S350" s="6"/>
      <c r="T350" s="6"/>
      <c r="U350" s="6"/>
      <c r="V350" s="6"/>
      <c r="W350" s="6"/>
      <c r="X350" s="6"/>
      <c r="Y350" s="6"/>
      <c r="Z350" s="6"/>
      <c r="AA350" s="6"/>
    </row>
    <row r="351" spans="16:27" x14ac:dyDescent="0.3">
      <c r="P351" s="6"/>
      <c r="Q351" s="6"/>
      <c r="R351" s="6"/>
      <c r="S351" s="6"/>
      <c r="T351" s="6"/>
      <c r="U351" s="6"/>
      <c r="V351" s="6"/>
      <c r="W351" s="6"/>
      <c r="X351" s="6"/>
      <c r="Y351" s="6"/>
      <c r="Z351" s="6"/>
      <c r="AA351" s="6"/>
    </row>
    <row r="352" spans="16:27" x14ac:dyDescent="0.3">
      <c r="P352" s="6"/>
      <c r="Q352" s="6"/>
      <c r="R352" s="6"/>
      <c r="S352" s="6"/>
      <c r="T352" s="6"/>
      <c r="U352" s="6"/>
      <c r="V352" s="6"/>
      <c r="W352" s="6"/>
      <c r="X352" s="6"/>
      <c r="Y352" s="6"/>
      <c r="Z352" s="6"/>
      <c r="AA352" s="6"/>
    </row>
    <row r="353" spans="16:27" x14ac:dyDescent="0.3">
      <c r="P353" s="6"/>
      <c r="Q353" s="6"/>
      <c r="R353" s="6"/>
      <c r="S353" s="6"/>
      <c r="T353" s="6"/>
      <c r="U353" s="6"/>
      <c r="V353" s="6"/>
      <c r="W353" s="6"/>
      <c r="X353" s="6"/>
      <c r="Y353" s="6"/>
      <c r="Z353" s="6"/>
      <c r="AA353" s="6"/>
    </row>
    <row r="354" spans="16:27" x14ac:dyDescent="0.3">
      <c r="P354" s="6"/>
      <c r="Q354" s="6"/>
      <c r="R354" s="6"/>
      <c r="S354" s="6"/>
      <c r="T354" s="6"/>
      <c r="U354" s="6"/>
      <c r="V354" s="6"/>
      <c r="W354" s="6"/>
      <c r="X354" s="6"/>
      <c r="Y354" s="6"/>
      <c r="Z354" s="6"/>
      <c r="AA354" s="6"/>
    </row>
    <row r="355" spans="16:27" x14ac:dyDescent="0.3">
      <c r="P355" s="6"/>
      <c r="Q355" s="6"/>
      <c r="R355" s="6"/>
      <c r="S355" s="6"/>
      <c r="T355" s="6"/>
      <c r="U355" s="6"/>
      <c r="V355" s="6"/>
      <c r="W355" s="6"/>
      <c r="X355" s="6"/>
      <c r="Y355" s="6"/>
      <c r="Z355" s="6"/>
      <c r="AA355" s="6"/>
    </row>
    <row r="356" spans="16:27" x14ac:dyDescent="0.3">
      <c r="P356" s="6"/>
      <c r="Q356" s="6"/>
      <c r="R356" s="6"/>
      <c r="S356" s="6"/>
      <c r="T356" s="6"/>
      <c r="U356" s="6"/>
      <c r="V356" s="6"/>
      <c r="W356" s="6"/>
      <c r="X356" s="6"/>
      <c r="Y356" s="6"/>
      <c r="Z356" s="6"/>
      <c r="AA356" s="6"/>
    </row>
    <row r="357" spans="16:27" x14ac:dyDescent="0.3">
      <c r="P357" s="6"/>
      <c r="Q357" s="6"/>
      <c r="R357" s="6"/>
      <c r="S357" s="6"/>
      <c r="T357" s="6"/>
      <c r="U357" s="6"/>
      <c r="V357" s="6"/>
      <c r="W357" s="6"/>
      <c r="X357" s="6"/>
      <c r="Y357" s="6"/>
      <c r="Z357" s="6"/>
      <c r="AA357" s="6"/>
    </row>
    <row r="358" spans="16:27" x14ac:dyDescent="0.3">
      <c r="P358" s="6"/>
      <c r="Q358" s="6"/>
      <c r="R358" s="6"/>
      <c r="S358" s="6"/>
      <c r="T358" s="6"/>
      <c r="U358" s="6"/>
      <c r="V358" s="6"/>
      <c r="W358" s="6"/>
      <c r="X358" s="6"/>
      <c r="Y358" s="6"/>
      <c r="Z358" s="6"/>
      <c r="AA358" s="6"/>
    </row>
    <row r="359" spans="16:27" x14ac:dyDescent="0.3">
      <c r="P359" s="6"/>
      <c r="Q359" s="6"/>
      <c r="R359" s="6"/>
      <c r="S359" s="6"/>
      <c r="T359" s="6"/>
      <c r="U359" s="6"/>
      <c r="V359" s="6"/>
      <c r="W359" s="6"/>
      <c r="X359" s="6"/>
      <c r="Y359" s="6"/>
      <c r="Z359" s="6"/>
      <c r="AA359" s="6"/>
    </row>
    <row r="360" spans="16:27" x14ac:dyDescent="0.3">
      <c r="P360" s="6"/>
      <c r="Q360" s="6"/>
      <c r="R360" s="6"/>
      <c r="S360" s="6"/>
      <c r="T360" s="6"/>
      <c r="U360" s="6"/>
      <c r="V360" s="6"/>
      <c r="W360" s="6"/>
      <c r="X360" s="6"/>
      <c r="Y360" s="6"/>
      <c r="Z360" s="6"/>
      <c r="AA360" s="6"/>
    </row>
    <row r="361" spans="16:27" x14ac:dyDescent="0.3">
      <c r="P361" s="6"/>
      <c r="Q361" s="6"/>
      <c r="R361" s="6"/>
      <c r="S361" s="6"/>
      <c r="T361" s="6"/>
      <c r="U361" s="6"/>
      <c r="V361" s="6"/>
      <c r="W361" s="6"/>
      <c r="X361" s="6"/>
      <c r="Y361" s="6"/>
      <c r="Z361" s="6"/>
      <c r="AA361" s="6"/>
    </row>
    <row r="362" spans="16:27" x14ac:dyDescent="0.3">
      <c r="P362" s="6"/>
      <c r="Q362" s="6"/>
      <c r="R362" s="6"/>
      <c r="S362" s="6"/>
      <c r="T362" s="6"/>
      <c r="U362" s="6"/>
      <c r="V362" s="6"/>
      <c r="W362" s="6"/>
      <c r="X362" s="6"/>
      <c r="Y362" s="6"/>
      <c r="Z362" s="6"/>
      <c r="AA362" s="6"/>
    </row>
    <row r="363" spans="16:27" x14ac:dyDescent="0.3">
      <c r="P363" s="6"/>
      <c r="Q363" s="6"/>
      <c r="R363" s="6"/>
      <c r="S363" s="6"/>
      <c r="T363" s="6"/>
      <c r="U363" s="6"/>
      <c r="V363" s="6"/>
      <c r="W363" s="6"/>
      <c r="X363" s="6"/>
      <c r="Y363" s="6"/>
      <c r="Z363" s="6"/>
      <c r="AA363" s="6"/>
    </row>
    <row r="364" spans="16:27" x14ac:dyDescent="0.3">
      <c r="P364" s="6"/>
      <c r="Q364" s="6"/>
      <c r="R364" s="6"/>
      <c r="S364" s="6"/>
      <c r="T364" s="6"/>
      <c r="U364" s="6"/>
      <c r="V364" s="6"/>
      <c r="W364" s="6"/>
      <c r="X364" s="6"/>
      <c r="Y364" s="6"/>
      <c r="Z364" s="6"/>
      <c r="AA364" s="6"/>
    </row>
    <row r="365" spans="16:27" x14ac:dyDescent="0.3">
      <c r="P365" s="6"/>
      <c r="Q365" s="6"/>
      <c r="R365" s="6"/>
      <c r="S365" s="6"/>
      <c r="T365" s="6"/>
      <c r="U365" s="6"/>
      <c r="V365" s="6"/>
      <c r="W365" s="6"/>
      <c r="X365" s="6"/>
      <c r="Y365" s="6"/>
      <c r="Z365" s="6"/>
      <c r="AA365" s="6"/>
    </row>
    <row r="366" spans="16:27" x14ac:dyDescent="0.3">
      <c r="P366" s="6"/>
      <c r="Q366" s="6"/>
      <c r="R366" s="6"/>
      <c r="S366" s="6"/>
      <c r="T366" s="6"/>
      <c r="U366" s="6"/>
      <c r="V366" s="6"/>
      <c r="W366" s="6"/>
      <c r="X366" s="6"/>
      <c r="Y366" s="6"/>
      <c r="Z366" s="6"/>
      <c r="AA366" s="6"/>
    </row>
    <row r="367" spans="16:27" x14ac:dyDescent="0.3">
      <c r="P367" s="6"/>
      <c r="Q367" s="6"/>
      <c r="R367" s="6"/>
      <c r="S367" s="6"/>
      <c r="T367" s="6"/>
      <c r="U367" s="6"/>
      <c r="V367" s="6"/>
      <c r="W367" s="6"/>
      <c r="X367" s="6"/>
      <c r="Y367" s="6"/>
      <c r="Z367" s="6"/>
      <c r="AA367" s="6"/>
    </row>
    <row r="368" spans="16:27" x14ac:dyDescent="0.3">
      <c r="P368" s="6"/>
      <c r="Q368" s="6"/>
      <c r="R368" s="6"/>
      <c r="S368" s="6"/>
      <c r="T368" s="6"/>
      <c r="U368" s="6"/>
      <c r="V368" s="6"/>
      <c r="W368" s="6"/>
      <c r="X368" s="6"/>
      <c r="Y368" s="6"/>
      <c r="Z368" s="6"/>
      <c r="AA368" s="6"/>
    </row>
    <row r="369" spans="16:27" x14ac:dyDescent="0.3">
      <c r="P369" s="6"/>
      <c r="Q369" s="6"/>
      <c r="R369" s="6"/>
      <c r="S369" s="6"/>
      <c r="T369" s="6"/>
      <c r="U369" s="6"/>
      <c r="V369" s="6"/>
      <c r="W369" s="6"/>
      <c r="X369" s="6"/>
      <c r="Y369" s="6"/>
      <c r="Z369" s="6"/>
      <c r="AA369" s="6"/>
    </row>
    <row r="370" spans="16:27" x14ac:dyDescent="0.3">
      <c r="P370" s="6"/>
      <c r="Q370" s="6"/>
      <c r="R370" s="6"/>
      <c r="S370" s="6"/>
      <c r="T370" s="6"/>
      <c r="U370" s="6"/>
      <c r="V370" s="6"/>
      <c r="W370" s="6"/>
      <c r="X370" s="6"/>
      <c r="Y370" s="6"/>
      <c r="Z370" s="6"/>
      <c r="AA370" s="6"/>
    </row>
    <row r="371" spans="16:27" x14ac:dyDescent="0.3">
      <c r="P371" s="6"/>
      <c r="Q371" s="6"/>
      <c r="R371" s="6"/>
      <c r="S371" s="6"/>
      <c r="T371" s="6"/>
      <c r="U371" s="6"/>
      <c r="V371" s="6"/>
      <c r="W371" s="6"/>
      <c r="X371" s="6"/>
      <c r="Y371" s="6"/>
      <c r="Z371" s="6"/>
      <c r="AA371" s="6"/>
    </row>
    <row r="372" spans="16:27" x14ac:dyDescent="0.3">
      <c r="P372" s="6"/>
      <c r="Q372" s="6"/>
      <c r="R372" s="6"/>
      <c r="S372" s="6"/>
      <c r="T372" s="6"/>
      <c r="U372" s="6"/>
      <c r="V372" s="6"/>
      <c r="W372" s="6"/>
      <c r="X372" s="6"/>
      <c r="Y372" s="6"/>
      <c r="Z372" s="6"/>
      <c r="AA372" s="6"/>
    </row>
    <row r="373" spans="16:27" x14ac:dyDescent="0.3">
      <c r="P373" s="6"/>
      <c r="Q373" s="6"/>
      <c r="R373" s="6"/>
      <c r="S373" s="6"/>
      <c r="T373" s="6"/>
      <c r="U373" s="6"/>
      <c r="V373" s="6"/>
      <c r="W373" s="6"/>
      <c r="X373" s="6"/>
      <c r="Y373" s="6"/>
      <c r="Z373" s="6"/>
      <c r="AA373" s="6"/>
    </row>
    <row r="374" spans="16:27" x14ac:dyDescent="0.3">
      <c r="P374" s="6"/>
      <c r="Q374" s="6"/>
      <c r="R374" s="6"/>
      <c r="S374" s="6"/>
      <c r="T374" s="6"/>
      <c r="U374" s="6"/>
      <c r="V374" s="6"/>
      <c r="W374" s="6"/>
      <c r="X374" s="6"/>
      <c r="Y374" s="6"/>
      <c r="Z374" s="6"/>
      <c r="AA374" s="6"/>
    </row>
    <row r="375" spans="16:27" x14ac:dyDescent="0.3">
      <c r="P375" s="6"/>
      <c r="Q375" s="6"/>
      <c r="R375" s="6"/>
      <c r="S375" s="6"/>
      <c r="T375" s="6"/>
      <c r="U375" s="6"/>
      <c r="V375" s="6"/>
      <c r="W375" s="6"/>
      <c r="X375" s="6"/>
      <c r="Y375" s="6"/>
      <c r="Z375" s="6"/>
      <c r="AA375" s="6"/>
    </row>
    <row r="376" spans="16:27" x14ac:dyDescent="0.3">
      <c r="P376" s="6"/>
      <c r="Q376" s="6"/>
      <c r="R376" s="6"/>
      <c r="S376" s="6"/>
      <c r="T376" s="6"/>
      <c r="U376" s="6"/>
      <c r="V376" s="6"/>
      <c r="W376" s="6"/>
      <c r="X376" s="6"/>
      <c r="Y376" s="6"/>
      <c r="Z376" s="6"/>
      <c r="AA376" s="6"/>
    </row>
    <row r="377" spans="16:27" x14ac:dyDescent="0.3">
      <c r="P377" s="6"/>
      <c r="Q377" s="6"/>
      <c r="R377" s="6"/>
      <c r="S377" s="6"/>
      <c r="T377" s="6"/>
      <c r="U377" s="6"/>
      <c r="V377" s="6"/>
      <c r="W377" s="6"/>
      <c r="X377" s="6"/>
      <c r="Y377" s="6"/>
      <c r="Z377" s="6"/>
      <c r="AA377" s="6"/>
    </row>
    <row r="378" spans="16:27" x14ac:dyDescent="0.3">
      <c r="P378" s="6"/>
      <c r="Q378" s="6"/>
      <c r="R378" s="6"/>
      <c r="S378" s="6"/>
      <c r="T378" s="6"/>
      <c r="U378" s="6"/>
      <c r="V378" s="6"/>
      <c r="W378" s="6"/>
      <c r="X378" s="6"/>
      <c r="Y378" s="6"/>
      <c r="Z378" s="6"/>
      <c r="AA378" s="6"/>
    </row>
    <row r="379" spans="16:27" x14ac:dyDescent="0.3">
      <c r="P379" s="6"/>
      <c r="Q379" s="6"/>
      <c r="R379" s="6"/>
      <c r="S379" s="6"/>
      <c r="T379" s="6"/>
      <c r="U379" s="6"/>
      <c r="V379" s="6"/>
      <c r="W379" s="6"/>
      <c r="X379" s="6"/>
      <c r="Y379" s="6"/>
      <c r="Z379" s="6"/>
      <c r="AA379" s="6"/>
    </row>
    <row r="380" spans="16:27" x14ac:dyDescent="0.3">
      <c r="P380" s="6"/>
      <c r="Q380" s="6"/>
      <c r="R380" s="6"/>
      <c r="S380" s="6"/>
      <c r="T380" s="6"/>
      <c r="U380" s="6"/>
      <c r="V380" s="6"/>
      <c r="W380" s="6"/>
      <c r="X380" s="6"/>
      <c r="Y380" s="6"/>
      <c r="Z380" s="6"/>
      <c r="AA380" s="6"/>
    </row>
    <row r="381" spans="16:27" x14ac:dyDescent="0.3">
      <c r="P381" s="6"/>
      <c r="Q381" s="6"/>
      <c r="R381" s="6"/>
      <c r="S381" s="6"/>
      <c r="T381" s="6"/>
      <c r="U381" s="6"/>
      <c r="V381" s="6"/>
      <c r="W381" s="6"/>
      <c r="X381" s="6"/>
      <c r="Y381" s="6"/>
      <c r="Z381" s="6"/>
      <c r="AA381" s="6"/>
    </row>
    <row r="382" spans="16:27" x14ac:dyDescent="0.3">
      <c r="P382" s="6"/>
      <c r="Q382" s="6"/>
      <c r="R382" s="6"/>
      <c r="S382" s="6"/>
      <c r="T382" s="6"/>
      <c r="U382" s="6"/>
      <c r="V382" s="6"/>
      <c r="W382" s="6"/>
      <c r="X382" s="6"/>
      <c r="Y382" s="6"/>
      <c r="Z382" s="6"/>
      <c r="AA382" s="6"/>
    </row>
    <row r="383" spans="16:27" x14ac:dyDescent="0.3">
      <c r="P383" s="6"/>
      <c r="Q383" s="6"/>
      <c r="R383" s="6"/>
      <c r="S383" s="6"/>
      <c r="T383" s="6"/>
      <c r="U383" s="6"/>
      <c r="V383" s="6"/>
      <c r="W383" s="6"/>
      <c r="X383" s="6"/>
      <c r="Y383" s="6"/>
      <c r="Z383" s="6"/>
      <c r="AA383" s="6"/>
    </row>
    <row r="384" spans="16:27" x14ac:dyDescent="0.3">
      <c r="P384" s="6"/>
      <c r="Q384" s="6"/>
      <c r="R384" s="6"/>
      <c r="S384" s="6"/>
      <c r="T384" s="6"/>
      <c r="U384" s="6"/>
      <c r="V384" s="6"/>
      <c r="W384" s="6"/>
      <c r="X384" s="6"/>
      <c r="Y384" s="6"/>
      <c r="Z384" s="6"/>
      <c r="AA384" s="6"/>
    </row>
    <row r="385" spans="16:27" x14ac:dyDescent="0.3">
      <c r="P385" s="6"/>
      <c r="Q385" s="6"/>
      <c r="R385" s="6"/>
      <c r="S385" s="6"/>
      <c r="T385" s="6"/>
      <c r="U385" s="6"/>
      <c r="V385" s="6"/>
      <c r="W385" s="6"/>
      <c r="X385" s="6"/>
      <c r="Y385" s="6"/>
      <c r="Z385" s="6"/>
      <c r="AA385" s="6"/>
    </row>
    <row r="386" spans="16:27" x14ac:dyDescent="0.3">
      <c r="P386" s="6"/>
      <c r="Q386" s="6"/>
      <c r="R386" s="6"/>
      <c r="S386" s="6"/>
      <c r="T386" s="6"/>
      <c r="U386" s="6"/>
      <c r="V386" s="6"/>
      <c r="W386" s="6"/>
      <c r="X386" s="6"/>
      <c r="Y386" s="6"/>
      <c r="Z386" s="6"/>
      <c r="AA386" s="6"/>
    </row>
    <row r="387" spans="16:27" x14ac:dyDescent="0.3">
      <c r="P387" s="6"/>
      <c r="Q387" s="6"/>
      <c r="R387" s="6"/>
      <c r="S387" s="6"/>
      <c r="T387" s="6"/>
      <c r="U387" s="6"/>
      <c r="V387" s="6"/>
      <c r="W387" s="6"/>
      <c r="X387" s="6"/>
      <c r="Y387" s="6"/>
      <c r="Z387" s="6"/>
      <c r="AA387" s="6"/>
    </row>
    <row r="388" spans="16:27" x14ac:dyDescent="0.3">
      <c r="P388" s="6"/>
      <c r="Q388" s="6"/>
      <c r="R388" s="6"/>
      <c r="S388" s="6"/>
      <c r="T388" s="6"/>
      <c r="U388" s="6"/>
      <c r="V388" s="6"/>
      <c r="W388" s="6"/>
      <c r="X388" s="6"/>
      <c r="Y388" s="6"/>
      <c r="Z388" s="6"/>
      <c r="AA388" s="6"/>
    </row>
    <row r="389" spans="16:27" x14ac:dyDescent="0.3">
      <c r="P389" s="6"/>
      <c r="Q389" s="6"/>
      <c r="R389" s="6"/>
      <c r="S389" s="6"/>
      <c r="T389" s="6"/>
      <c r="U389" s="6"/>
      <c r="V389" s="6"/>
      <c r="W389" s="6"/>
      <c r="X389" s="6"/>
      <c r="Y389" s="6"/>
      <c r="Z389" s="6"/>
      <c r="AA389" s="6"/>
    </row>
    <row r="390" spans="16:27" x14ac:dyDescent="0.3">
      <c r="P390" s="6"/>
      <c r="Q390" s="6"/>
      <c r="R390" s="6"/>
      <c r="S390" s="6"/>
      <c r="T390" s="6"/>
      <c r="U390" s="6"/>
      <c r="V390" s="6"/>
      <c r="W390" s="6"/>
      <c r="X390" s="6"/>
      <c r="Y390" s="6"/>
      <c r="Z390" s="6"/>
      <c r="AA390" s="6"/>
    </row>
    <row r="391" spans="16:27" x14ac:dyDescent="0.3">
      <c r="P391" s="6"/>
      <c r="Q391" s="6"/>
      <c r="R391" s="6"/>
      <c r="S391" s="6"/>
      <c r="T391" s="6"/>
      <c r="U391" s="6"/>
      <c r="V391" s="6"/>
      <c r="W391" s="6"/>
      <c r="X391" s="6"/>
      <c r="Y391" s="6"/>
      <c r="Z391" s="6"/>
      <c r="AA391" s="6"/>
    </row>
    <row r="392" spans="16:27" x14ac:dyDescent="0.3">
      <c r="P392" s="6"/>
      <c r="Q392" s="6"/>
      <c r="R392" s="6"/>
      <c r="S392" s="6"/>
      <c r="T392" s="6"/>
      <c r="U392" s="6"/>
      <c r="V392" s="6"/>
      <c r="W392" s="6"/>
      <c r="X392" s="6"/>
      <c r="Y392" s="6"/>
      <c r="Z392" s="6"/>
      <c r="AA392" s="6"/>
    </row>
    <row r="393" spans="16:27" x14ac:dyDescent="0.3">
      <c r="P393" s="6"/>
      <c r="Q393" s="6"/>
      <c r="R393" s="6"/>
      <c r="S393" s="6"/>
      <c r="T393" s="6"/>
      <c r="U393" s="6"/>
      <c r="V393" s="6"/>
      <c r="W393" s="6"/>
      <c r="X393" s="6"/>
      <c r="Y393" s="6"/>
      <c r="Z393" s="6"/>
      <c r="AA393" s="6"/>
    </row>
    <row r="394" spans="16:27" x14ac:dyDescent="0.3">
      <c r="P394" s="6"/>
      <c r="Q394" s="6"/>
      <c r="R394" s="6"/>
      <c r="S394" s="6"/>
      <c r="T394" s="6"/>
      <c r="U394" s="6"/>
      <c r="V394" s="6"/>
      <c r="W394" s="6"/>
      <c r="X394" s="6"/>
      <c r="Y394" s="6"/>
      <c r="Z394" s="6"/>
      <c r="AA394" s="6"/>
    </row>
    <row r="395" spans="16:27" x14ac:dyDescent="0.3">
      <c r="P395" s="6"/>
      <c r="Q395" s="6"/>
      <c r="R395" s="6"/>
      <c r="S395" s="6"/>
      <c r="T395" s="6"/>
      <c r="U395" s="6"/>
      <c r="V395" s="6"/>
      <c r="W395" s="6"/>
      <c r="X395" s="6"/>
      <c r="Y395" s="6"/>
      <c r="Z395" s="6"/>
      <c r="AA395" s="6"/>
    </row>
    <row r="396" spans="16:27" x14ac:dyDescent="0.3">
      <c r="P396" s="6"/>
      <c r="Q396" s="6"/>
      <c r="R396" s="6"/>
      <c r="S396" s="6"/>
      <c r="T396" s="6"/>
      <c r="U396" s="6"/>
      <c r="V396" s="6"/>
      <c r="W396" s="6"/>
      <c r="X396" s="6"/>
      <c r="Y396" s="6"/>
      <c r="Z396" s="6"/>
      <c r="AA396" s="6"/>
    </row>
    <row r="397" spans="16:27" x14ac:dyDescent="0.3">
      <c r="P397" s="6"/>
      <c r="Q397" s="6"/>
      <c r="R397" s="6"/>
      <c r="S397" s="6"/>
      <c r="T397" s="6"/>
      <c r="U397" s="6"/>
      <c r="V397" s="6"/>
      <c r="W397" s="6"/>
      <c r="X397" s="6"/>
      <c r="Y397" s="6"/>
      <c r="Z397" s="6"/>
      <c r="AA397" s="6"/>
    </row>
    <row r="398" spans="16:27" x14ac:dyDescent="0.3">
      <c r="P398" s="6"/>
      <c r="Q398" s="6"/>
      <c r="R398" s="6"/>
      <c r="S398" s="6"/>
      <c r="T398" s="6"/>
      <c r="U398" s="6"/>
      <c r="V398" s="6"/>
      <c r="W398" s="6"/>
      <c r="X398" s="6"/>
      <c r="Y398" s="6"/>
      <c r="Z398" s="6"/>
      <c r="AA398" s="6"/>
    </row>
    <row r="399" spans="16:27" x14ac:dyDescent="0.3">
      <c r="P399" s="6"/>
      <c r="Q399" s="6"/>
      <c r="R399" s="6"/>
      <c r="S399" s="6"/>
      <c r="T399" s="6"/>
      <c r="U399" s="6"/>
      <c r="V399" s="6"/>
      <c r="W399" s="6"/>
      <c r="X399" s="6"/>
      <c r="Y399" s="6"/>
      <c r="Z399" s="6"/>
      <c r="AA399" s="6"/>
    </row>
    <row r="400" spans="16:27" x14ac:dyDescent="0.3">
      <c r="P400" s="6"/>
      <c r="Q400" s="6"/>
      <c r="R400" s="6"/>
      <c r="S400" s="6"/>
      <c r="T400" s="6"/>
      <c r="U400" s="6"/>
      <c r="V400" s="6"/>
      <c r="W400" s="6"/>
      <c r="X400" s="6"/>
      <c r="Y400" s="6"/>
      <c r="Z400" s="6"/>
      <c r="AA400" s="6"/>
    </row>
    <row r="401" spans="16:27" x14ac:dyDescent="0.3">
      <c r="P401" s="6"/>
      <c r="Q401" s="6"/>
      <c r="R401" s="6"/>
      <c r="S401" s="6"/>
      <c r="T401" s="6"/>
      <c r="U401" s="6"/>
      <c r="V401" s="6"/>
      <c r="W401" s="6"/>
      <c r="X401" s="6"/>
      <c r="Y401" s="6"/>
      <c r="Z401" s="6"/>
      <c r="AA401" s="6"/>
    </row>
    <row r="402" spans="16:27" x14ac:dyDescent="0.3">
      <c r="P402" s="6"/>
      <c r="Q402" s="6"/>
      <c r="R402" s="6"/>
      <c r="S402" s="6"/>
      <c r="T402" s="6"/>
      <c r="U402" s="6"/>
      <c r="V402" s="6"/>
      <c r="W402" s="6"/>
      <c r="X402" s="6"/>
      <c r="Y402" s="6"/>
      <c r="Z402" s="6"/>
      <c r="AA402" s="6"/>
    </row>
    <row r="403" spans="16:27" x14ac:dyDescent="0.3">
      <c r="P403" s="6"/>
      <c r="Q403" s="6"/>
      <c r="R403" s="6"/>
      <c r="S403" s="6"/>
      <c r="T403" s="6"/>
      <c r="U403" s="6"/>
      <c r="V403" s="6"/>
      <c r="W403" s="6"/>
      <c r="X403" s="6"/>
      <c r="Y403" s="6"/>
      <c r="Z403" s="6"/>
      <c r="AA403" s="6"/>
    </row>
    <row r="404" spans="16:27" x14ac:dyDescent="0.3">
      <c r="P404" s="6"/>
      <c r="Q404" s="6"/>
      <c r="R404" s="6"/>
      <c r="S404" s="6"/>
      <c r="T404" s="6"/>
      <c r="U404" s="6"/>
      <c r="V404" s="6"/>
      <c r="W404" s="6"/>
      <c r="X404" s="6"/>
      <c r="Y404" s="6"/>
      <c r="Z404" s="6"/>
      <c r="AA404" s="6"/>
    </row>
    <row r="405" spans="16:27" x14ac:dyDescent="0.3">
      <c r="P405" s="6"/>
      <c r="Q405" s="6"/>
      <c r="R405" s="6"/>
      <c r="S405" s="6"/>
      <c r="T405" s="6"/>
      <c r="U405" s="6"/>
      <c r="V405" s="6"/>
      <c r="W405" s="6"/>
      <c r="X405" s="6"/>
      <c r="Y405" s="6"/>
      <c r="Z405" s="6"/>
      <c r="AA405" s="6"/>
    </row>
    <row r="406" spans="16:27" x14ac:dyDescent="0.3">
      <c r="P406" s="6"/>
      <c r="Q406" s="6"/>
      <c r="R406" s="6"/>
      <c r="S406" s="6"/>
      <c r="T406" s="6"/>
      <c r="U406" s="6"/>
      <c r="V406" s="6"/>
      <c r="W406" s="6"/>
      <c r="X406" s="6"/>
      <c r="Y406" s="6"/>
      <c r="Z406" s="6"/>
      <c r="AA406" s="6"/>
    </row>
    <row r="407" spans="16:27" x14ac:dyDescent="0.3">
      <c r="P407" s="6"/>
      <c r="Q407" s="6"/>
      <c r="R407" s="6"/>
      <c r="S407" s="6"/>
      <c r="T407" s="6"/>
      <c r="U407" s="6"/>
      <c r="V407" s="6"/>
      <c r="W407" s="6"/>
      <c r="X407" s="6"/>
      <c r="Y407" s="6"/>
      <c r="Z407" s="6"/>
      <c r="AA407" s="6"/>
    </row>
    <row r="408" spans="16:27" x14ac:dyDescent="0.3">
      <c r="P408" s="6"/>
      <c r="Q408" s="6"/>
      <c r="R408" s="6"/>
      <c r="S408" s="6"/>
      <c r="T408" s="6"/>
      <c r="U408" s="6"/>
      <c r="V408" s="6"/>
      <c r="W408" s="6"/>
      <c r="X408" s="6"/>
      <c r="Y408" s="6"/>
      <c r="Z408" s="6"/>
      <c r="AA408" s="6"/>
    </row>
    <row r="409" spans="16:27" x14ac:dyDescent="0.3">
      <c r="P409" s="6"/>
      <c r="Q409" s="6"/>
      <c r="R409" s="6"/>
      <c r="S409" s="6"/>
      <c r="T409" s="6"/>
      <c r="U409" s="6"/>
      <c r="V409" s="6"/>
      <c r="W409" s="6"/>
      <c r="X409" s="6"/>
      <c r="Y409" s="6"/>
      <c r="Z409" s="6"/>
      <c r="AA409" s="6"/>
    </row>
    <row r="410" spans="16:27" x14ac:dyDescent="0.3">
      <c r="P410" s="6"/>
      <c r="Q410" s="6"/>
      <c r="R410" s="6"/>
      <c r="S410" s="6"/>
      <c r="T410" s="6"/>
      <c r="U410" s="6"/>
      <c r="V410" s="6"/>
      <c r="W410" s="6"/>
      <c r="X410" s="6"/>
      <c r="Y410" s="6"/>
      <c r="Z410" s="6"/>
      <c r="AA410" s="6"/>
    </row>
    <row r="411" spans="16:27" x14ac:dyDescent="0.3">
      <c r="P411" s="6"/>
      <c r="Q411" s="6"/>
      <c r="R411" s="6"/>
      <c r="S411" s="6"/>
      <c r="T411" s="6"/>
      <c r="U411" s="6"/>
      <c r="V411" s="6"/>
      <c r="W411" s="6"/>
      <c r="X411" s="6"/>
      <c r="Y411" s="6"/>
      <c r="Z411" s="6"/>
      <c r="AA411" s="6"/>
    </row>
    <row r="412" spans="16:27" x14ac:dyDescent="0.3">
      <c r="P412" s="6"/>
      <c r="Q412" s="6"/>
      <c r="R412" s="6"/>
      <c r="S412" s="6"/>
      <c r="T412" s="6"/>
      <c r="U412" s="6"/>
      <c r="V412" s="6"/>
      <c r="W412" s="6"/>
      <c r="X412" s="6"/>
      <c r="Y412" s="6"/>
      <c r="Z412" s="6"/>
      <c r="AA412" s="6"/>
    </row>
    <row r="413" spans="16:27" x14ac:dyDescent="0.3">
      <c r="P413" s="6"/>
      <c r="Q413" s="6"/>
      <c r="R413" s="6"/>
      <c r="S413" s="6"/>
      <c r="T413" s="6"/>
      <c r="U413" s="6"/>
      <c r="V413" s="6"/>
      <c r="W413" s="6"/>
      <c r="X413" s="6"/>
      <c r="Y413" s="6"/>
      <c r="Z413" s="6"/>
      <c r="AA413" s="6"/>
    </row>
    <row r="414" spans="16:27" x14ac:dyDescent="0.3">
      <c r="P414" s="6"/>
      <c r="Q414" s="6"/>
      <c r="R414" s="6"/>
      <c r="S414" s="6"/>
      <c r="T414" s="6"/>
      <c r="U414" s="6"/>
      <c r="V414" s="6"/>
      <c r="W414" s="6"/>
      <c r="X414" s="6"/>
      <c r="Y414" s="6"/>
      <c r="Z414" s="6"/>
      <c r="AA414" s="6"/>
    </row>
    <row r="415" spans="16:27" x14ac:dyDescent="0.3">
      <c r="P415" s="6"/>
      <c r="Q415" s="6"/>
      <c r="R415" s="6"/>
      <c r="S415" s="6"/>
      <c r="T415" s="6"/>
      <c r="U415" s="6"/>
      <c r="V415" s="6"/>
      <c r="W415" s="6"/>
      <c r="X415" s="6"/>
      <c r="Y415" s="6"/>
      <c r="Z415" s="6"/>
      <c r="AA415" s="6"/>
    </row>
    <row r="416" spans="16:27" x14ac:dyDescent="0.3">
      <c r="P416" s="6"/>
      <c r="Q416" s="6"/>
      <c r="R416" s="6"/>
      <c r="S416" s="6"/>
      <c r="T416" s="6"/>
      <c r="U416" s="6"/>
      <c r="V416" s="6"/>
      <c r="W416" s="6"/>
      <c r="X416" s="6"/>
      <c r="Y416" s="6"/>
      <c r="Z416" s="6"/>
      <c r="AA416" s="6"/>
    </row>
    <row r="417" spans="16:27" x14ac:dyDescent="0.3">
      <c r="P417" s="6"/>
      <c r="Q417" s="6"/>
      <c r="R417" s="6"/>
      <c r="S417" s="6"/>
      <c r="T417" s="6"/>
      <c r="U417" s="6"/>
      <c r="V417" s="6"/>
      <c r="W417" s="6"/>
      <c r="X417" s="6"/>
      <c r="Y417" s="6"/>
      <c r="Z417" s="6"/>
      <c r="AA417" s="6"/>
    </row>
    <row r="418" spans="16:27" x14ac:dyDescent="0.3">
      <c r="P418" s="6"/>
      <c r="Q418" s="6"/>
      <c r="R418" s="6"/>
      <c r="S418" s="6"/>
      <c r="T418" s="6"/>
      <c r="U418" s="6"/>
      <c r="V418" s="6"/>
      <c r="W418" s="6"/>
      <c r="X418" s="6"/>
      <c r="Y418" s="6"/>
      <c r="Z418" s="6"/>
      <c r="AA418" s="6"/>
    </row>
    <row r="419" spans="16:27" x14ac:dyDescent="0.3">
      <c r="P419" s="6"/>
      <c r="Q419" s="6"/>
      <c r="R419" s="6"/>
      <c r="S419" s="6"/>
      <c r="T419" s="6"/>
      <c r="U419" s="6"/>
      <c r="V419" s="6"/>
      <c r="W419" s="6"/>
      <c r="X419" s="6"/>
      <c r="Y419" s="6"/>
      <c r="Z419" s="6"/>
      <c r="AA419" s="6"/>
    </row>
    <row r="420" spans="16:27" x14ac:dyDescent="0.3">
      <c r="P420" s="6"/>
      <c r="Q420" s="6"/>
      <c r="R420" s="6"/>
      <c r="S420" s="6"/>
      <c r="T420" s="6"/>
      <c r="U420" s="6"/>
      <c r="V420" s="6"/>
      <c r="W420" s="6"/>
      <c r="X420" s="6"/>
      <c r="Y420" s="6"/>
      <c r="Z420" s="6"/>
      <c r="AA420" s="6"/>
    </row>
    <row r="421" spans="16:27" x14ac:dyDescent="0.3">
      <c r="P421" s="6"/>
      <c r="Q421" s="6"/>
      <c r="R421" s="6"/>
      <c r="S421" s="6"/>
      <c r="T421" s="6"/>
      <c r="U421" s="6"/>
      <c r="V421" s="6"/>
      <c r="W421" s="6"/>
      <c r="X421" s="6"/>
      <c r="Y421" s="6"/>
      <c r="Z421" s="6"/>
      <c r="AA421" s="6"/>
    </row>
    <row r="422" spans="16:27" x14ac:dyDescent="0.3">
      <c r="P422" s="6"/>
      <c r="Q422" s="6"/>
      <c r="R422" s="6"/>
      <c r="S422" s="6"/>
      <c r="T422" s="6"/>
      <c r="U422" s="6"/>
      <c r="V422" s="6"/>
      <c r="W422" s="6"/>
      <c r="X422" s="6"/>
      <c r="Y422" s="6"/>
      <c r="Z422" s="6"/>
      <c r="AA422" s="6"/>
    </row>
    <row r="423" spans="16:27" x14ac:dyDescent="0.3">
      <c r="P423" s="6"/>
      <c r="Q423" s="6"/>
      <c r="R423" s="6"/>
      <c r="S423" s="6"/>
      <c r="T423" s="6"/>
      <c r="U423" s="6"/>
      <c r="V423" s="6"/>
      <c r="W423" s="6"/>
      <c r="X423" s="6"/>
      <c r="Y423" s="6"/>
      <c r="Z423" s="6"/>
      <c r="AA423" s="6"/>
    </row>
    <row r="424" spans="16:27" x14ac:dyDescent="0.3">
      <c r="P424" s="6"/>
      <c r="Q424" s="6"/>
      <c r="R424" s="6"/>
      <c r="S424" s="6"/>
      <c r="T424" s="6"/>
      <c r="U424" s="6"/>
      <c r="V424" s="6"/>
      <c r="W424" s="6"/>
      <c r="X424" s="6"/>
      <c r="Y424" s="6"/>
      <c r="Z424" s="6"/>
      <c r="AA424" s="6"/>
    </row>
    <row r="425" spans="16:27" x14ac:dyDescent="0.3">
      <c r="P425" s="6"/>
      <c r="Q425" s="6"/>
      <c r="R425" s="6"/>
      <c r="S425" s="6"/>
      <c r="T425" s="6"/>
      <c r="U425" s="6"/>
      <c r="V425" s="6"/>
      <c r="W425" s="6"/>
      <c r="X425" s="6"/>
      <c r="Y425" s="6"/>
      <c r="Z425" s="6"/>
      <c r="AA425" s="6"/>
    </row>
    <row r="426" spans="16:27" x14ac:dyDescent="0.3">
      <c r="P426" s="6"/>
      <c r="Q426" s="6"/>
      <c r="R426" s="6"/>
      <c r="S426" s="6"/>
      <c r="T426" s="6"/>
      <c r="U426" s="6"/>
      <c r="V426" s="6"/>
      <c r="W426" s="6"/>
      <c r="X426" s="6"/>
      <c r="Y426" s="6"/>
      <c r="Z426" s="6"/>
      <c r="AA426" s="6"/>
    </row>
    <row r="427" spans="16:27" x14ac:dyDescent="0.3">
      <c r="P427" s="6"/>
      <c r="Q427" s="6"/>
      <c r="R427" s="6"/>
      <c r="S427" s="6"/>
      <c r="T427" s="6"/>
      <c r="U427" s="6"/>
      <c r="V427" s="6"/>
      <c r="W427" s="6"/>
      <c r="X427" s="6"/>
      <c r="Y427" s="6"/>
      <c r="Z427" s="6"/>
      <c r="AA427" s="6"/>
    </row>
    <row r="428" spans="16:27" x14ac:dyDescent="0.3">
      <c r="P428" s="6"/>
      <c r="Q428" s="6"/>
      <c r="R428" s="6"/>
      <c r="S428" s="6"/>
      <c r="T428" s="6"/>
      <c r="U428" s="6"/>
      <c r="V428" s="6"/>
      <c r="W428" s="6"/>
      <c r="X428" s="6"/>
      <c r="Y428" s="6"/>
      <c r="Z428" s="6"/>
      <c r="AA428" s="6"/>
    </row>
    <row r="429" spans="16:27" x14ac:dyDescent="0.3">
      <c r="P429" s="6"/>
      <c r="Q429" s="6"/>
      <c r="R429" s="6"/>
      <c r="S429" s="6"/>
      <c r="T429" s="6"/>
      <c r="U429" s="6"/>
      <c r="V429" s="6"/>
      <c r="W429" s="6"/>
      <c r="X429" s="6"/>
      <c r="Y429" s="6"/>
      <c r="Z429" s="6"/>
      <c r="AA429" s="6"/>
    </row>
    <row r="430" spans="16:27" x14ac:dyDescent="0.3">
      <c r="P430" s="6"/>
      <c r="Q430" s="6"/>
      <c r="R430" s="6"/>
      <c r="S430" s="6"/>
      <c r="T430" s="6"/>
      <c r="U430" s="6"/>
      <c r="V430" s="6"/>
      <c r="W430" s="6"/>
      <c r="X430" s="6"/>
      <c r="Y430" s="6"/>
      <c r="Z430" s="6"/>
      <c r="AA430" s="6"/>
    </row>
    <row r="431" spans="16:27" x14ac:dyDescent="0.3">
      <c r="P431" s="6"/>
      <c r="Q431" s="6"/>
      <c r="R431" s="6"/>
      <c r="S431" s="6"/>
      <c r="T431" s="6"/>
      <c r="U431" s="6"/>
      <c r="V431" s="6"/>
      <c r="W431" s="6"/>
      <c r="X431" s="6"/>
      <c r="Y431" s="6"/>
      <c r="Z431" s="6"/>
      <c r="AA431" s="6"/>
    </row>
    <row r="432" spans="16:27" x14ac:dyDescent="0.3">
      <c r="P432" s="6"/>
      <c r="Q432" s="6"/>
      <c r="R432" s="6"/>
      <c r="S432" s="6"/>
      <c r="T432" s="6"/>
      <c r="U432" s="6"/>
      <c r="V432" s="6"/>
      <c r="W432" s="6"/>
      <c r="X432" s="6"/>
      <c r="Y432" s="6"/>
      <c r="Z432" s="6"/>
      <c r="AA432" s="6"/>
    </row>
    <row r="433" spans="16:27" x14ac:dyDescent="0.3">
      <c r="P433" s="6"/>
      <c r="Q433" s="6"/>
      <c r="R433" s="6"/>
      <c r="S433" s="6"/>
      <c r="T433" s="6"/>
      <c r="U433" s="6"/>
      <c r="V433" s="6"/>
      <c r="W433" s="6"/>
      <c r="X433" s="6"/>
      <c r="Y433" s="6"/>
      <c r="Z433" s="6"/>
      <c r="AA433" s="6"/>
    </row>
    <row r="434" spans="16:27" x14ac:dyDescent="0.3">
      <c r="P434" s="6"/>
      <c r="Q434" s="6"/>
      <c r="R434" s="6"/>
      <c r="S434" s="6"/>
      <c r="T434" s="6"/>
      <c r="U434" s="6"/>
      <c r="V434" s="6"/>
      <c r="W434" s="6"/>
      <c r="X434" s="6"/>
      <c r="Y434" s="6"/>
      <c r="Z434" s="6"/>
      <c r="AA434" s="6"/>
    </row>
    <row r="435" spans="16:27" x14ac:dyDescent="0.3">
      <c r="P435" s="6"/>
      <c r="Q435" s="6"/>
      <c r="R435" s="6"/>
      <c r="S435" s="6"/>
      <c r="T435" s="6"/>
      <c r="U435" s="6"/>
      <c r="V435" s="6"/>
      <c r="W435" s="6"/>
      <c r="X435" s="6"/>
      <c r="Y435" s="6"/>
      <c r="Z435" s="6"/>
      <c r="AA435" s="6"/>
    </row>
    <row r="436" spans="16:27" x14ac:dyDescent="0.3">
      <c r="P436" s="6"/>
      <c r="Q436" s="6"/>
      <c r="R436" s="6"/>
      <c r="S436" s="6"/>
      <c r="T436" s="6"/>
      <c r="U436" s="6"/>
      <c r="V436" s="6"/>
      <c r="W436" s="6"/>
      <c r="X436" s="6"/>
      <c r="Y436" s="6"/>
      <c r="Z436" s="6"/>
      <c r="AA436" s="6"/>
    </row>
    <row r="437" spans="16:27" x14ac:dyDescent="0.3">
      <c r="P437" s="6"/>
      <c r="Q437" s="6"/>
      <c r="R437" s="6"/>
      <c r="S437" s="6"/>
      <c r="T437" s="6"/>
      <c r="U437" s="6"/>
      <c r="V437" s="6"/>
      <c r="W437" s="6"/>
      <c r="X437" s="6"/>
      <c r="Y437" s="6"/>
      <c r="Z437" s="6"/>
      <c r="AA437" s="6"/>
    </row>
    <row r="438" spans="16:27" x14ac:dyDescent="0.3">
      <c r="P438" s="6"/>
      <c r="Q438" s="6"/>
      <c r="R438" s="6"/>
      <c r="S438" s="6"/>
      <c r="T438" s="6"/>
      <c r="U438" s="6"/>
      <c r="V438" s="6"/>
      <c r="W438" s="6"/>
      <c r="X438" s="6"/>
      <c r="Y438" s="6"/>
      <c r="Z438" s="6"/>
      <c r="AA438" s="6"/>
    </row>
    <row r="439" spans="16:27" x14ac:dyDescent="0.3">
      <c r="P439" s="6"/>
      <c r="Q439" s="6"/>
      <c r="R439" s="6"/>
      <c r="S439" s="6"/>
      <c r="T439" s="6"/>
      <c r="U439" s="6"/>
      <c r="V439" s="6"/>
      <c r="W439" s="6"/>
      <c r="X439" s="6"/>
      <c r="Y439" s="6"/>
      <c r="Z439" s="6"/>
      <c r="AA439" s="6"/>
    </row>
    <row r="440" spans="16:27" x14ac:dyDescent="0.3">
      <c r="P440" s="6"/>
      <c r="Q440" s="6"/>
      <c r="R440" s="6"/>
      <c r="S440" s="6"/>
      <c r="T440" s="6"/>
      <c r="U440" s="6"/>
      <c r="V440" s="6"/>
      <c r="W440" s="6"/>
      <c r="X440" s="6"/>
      <c r="Y440" s="6"/>
      <c r="Z440" s="6"/>
      <c r="AA440" s="6"/>
    </row>
    <row r="441" spans="16:27" x14ac:dyDescent="0.3">
      <c r="P441" s="6"/>
      <c r="Q441" s="6"/>
      <c r="R441" s="6"/>
      <c r="S441" s="6"/>
      <c r="T441" s="6"/>
      <c r="U441" s="6"/>
      <c r="V441" s="6"/>
      <c r="W441" s="6"/>
      <c r="X441" s="6"/>
      <c r="Y441" s="6"/>
      <c r="Z441" s="6"/>
      <c r="AA441" s="6"/>
    </row>
    <row r="442" spans="16:27" x14ac:dyDescent="0.3">
      <c r="P442" s="6"/>
      <c r="Q442" s="6"/>
      <c r="R442" s="6"/>
      <c r="S442" s="6"/>
      <c r="T442" s="6"/>
      <c r="U442" s="6"/>
      <c r="V442" s="6"/>
      <c r="W442" s="6"/>
      <c r="X442" s="6"/>
      <c r="Y442" s="6"/>
      <c r="Z442" s="6"/>
      <c r="AA442" s="6"/>
    </row>
    <row r="443" spans="16:27" x14ac:dyDescent="0.3">
      <c r="P443" s="6"/>
      <c r="Q443" s="6"/>
      <c r="R443" s="6"/>
      <c r="S443" s="6"/>
      <c r="T443" s="6"/>
      <c r="U443" s="6"/>
      <c r="V443" s="6"/>
      <c r="W443" s="6"/>
      <c r="X443" s="6"/>
      <c r="Y443" s="6"/>
      <c r="Z443" s="6"/>
      <c r="AA443" s="6"/>
    </row>
    <row r="444" spans="16:27" x14ac:dyDescent="0.3">
      <c r="P444" s="6"/>
      <c r="Q444" s="6"/>
      <c r="R444" s="6"/>
      <c r="S444" s="6"/>
      <c r="T444" s="6"/>
      <c r="U444" s="6"/>
      <c r="V444" s="6"/>
      <c r="W444" s="6"/>
      <c r="X444" s="6"/>
      <c r="Y444" s="6"/>
      <c r="Z444" s="6"/>
      <c r="AA444" s="6"/>
    </row>
    <row r="445" spans="16:27" x14ac:dyDescent="0.3">
      <c r="P445" s="6"/>
      <c r="Q445" s="6"/>
      <c r="R445" s="6"/>
      <c r="S445" s="6"/>
      <c r="T445" s="6"/>
      <c r="U445" s="6"/>
      <c r="V445" s="6"/>
      <c r="W445" s="6"/>
      <c r="X445" s="6"/>
      <c r="Y445" s="6"/>
      <c r="Z445" s="6"/>
      <c r="AA445" s="6"/>
    </row>
    <row r="446" spans="16:27" x14ac:dyDescent="0.3">
      <c r="P446" s="6"/>
      <c r="Q446" s="6"/>
      <c r="R446" s="6"/>
      <c r="S446" s="6"/>
      <c r="T446" s="6"/>
      <c r="U446" s="6"/>
      <c r="V446" s="6"/>
      <c r="W446" s="6"/>
      <c r="X446" s="6"/>
      <c r="Y446" s="6"/>
      <c r="Z446" s="6"/>
      <c r="AA446" s="6"/>
    </row>
    <row r="447" spans="16:27" x14ac:dyDescent="0.3">
      <c r="P447" s="6"/>
      <c r="Q447" s="6"/>
      <c r="R447" s="6"/>
      <c r="S447" s="6"/>
      <c r="T447" s="6"/>
      <c r="U447" s="6"/>
      <c r="V447" s="6"/>
      <c r="W447" s="6"/>
      <c r="X447" s="6"/>
      <c r="Y447" s="6"/>
      <c r="Z447" s="6"/>
      <c r="AA447" s="6"/>
    </row>
    <row r="448" spans="16:27" x14ac:dyDescent="0.3">
      <c r="P448" s="6"/>
      <c r="Q448" s="6"/>
      <c r="R448" s="6"/>
      <c r="S448" s="6"/>
      <c r="T448" s="6"/>
      <c r="U448" s="6"/>
      <c r="V448" s="6"/>
      <c r="W448" s="6"/>
      <c r="X448" s="6"/>
      <c r="Y448" s="6"/>
      <c r="Z448" s="6"/>
      <c r="AA448" s="6"/>
    </row>
    <row r="449" spans="16:27" x14ac:dyDescent="0.3">
      <c r="P449" s="6"/>
      <c r="Q449" s="6"/>
      <c r="R449" s="6"/>
      <c r="S449" s="6"/>
      <c r="T449" s="6"/>
      <c r="U449" s="6"/>
      <c r="V449" s="6"/>
      <c r="W449" s="6"/>
      <c r="X449" s="6"/>
      <c r="Y449" s="6"/>
      <c r="Z449" s="6"/>
      <c r="AA449" s="6"/>
    </row>
    <row r="450" spans="16:27" x14ac:dyDescent="0.3">
      <c r="P450" s="6"/>
      <c r="Q450" s="6"/>
      <c r="R450" s="6"/>
      <c r="S450" s="6"/>
      <c r="T450" s="6"/>
      <c r="U450" s="6"/>
      <c r="V450" s="6"/>
      <c r="W450" s="6"/>
      <c r="X450" s="6"/>
      <c r="Y450" s="6"/>
      <c r="Z450" s="6"/>
      <c r="AA450" s="6"/>
    </row>
    <row r="451" spans="16:27" x14ac:dyDescent="0.3">
      <c r="P451" s="6"/>
      <c r="Q451" s="6"/>
      <c r="R451" s="6"/>
      <c r="S451" s="6"/>
      <c r="T451" s="6"/>
      <c r="U451" s="6"/>
      <c r="V451" s="6"/>
      <c r="W451" s="6"/>
      <c r="X451" s="6"/>
      <c r="Y451" s="6"/>
      <c r="Z451" s="6"/>
      <c r="AA451" s="6"/>
    </row>
    <row r="452" spans="16:27" x14ac:dyDescent="0.3">
      <c r="P452" s="6"/>
      <c r="Q452" s="6"/>
      <c r="R452" s="6"/>
      <c r="S452" s="6"/>
      <c r="T452" s="6"/>
      <c r="U452" s="6"/>
      <c r="V452" s="6"/>
      <c r="W452" s="6"/>
      <c r="X452" s="6"/>
      <c r="Y452" s="6"/>
      <c r="Z452" s="6"/>
      <c r="AA452" s="6"/>
    </row>
    <row r="453" spans="16:27" x14ac:dyDescent="0.3">
      <c r="P453" s="6"/>
      <c r="Q453" s="6"/>
      <c r="R453" s="6"/>
      <c r="S453" s="6"/>
      <c r="T453" s="6"/>
      <c r="U453" s="6"/>
      <c r="V453" s="6"/>
      <c r="W453" s="6"/>
      <c r="X453" s="6"/>
      <c r="Y453" s="6"/>
      <c r="Z453" s="6"/>
      <c r="AA453" s="6"/>
    </row>
    <row r="454" spans="16:27" x14ac:dyDescent="0.3">
      <c r="P454" s="6"/>
      <c r="Q454" s="6"/>
      <c r="R454" s="6"/>
      <c r="S454" s="6"/>
      <c r="T454" s="6"/>
      <c r="U454" s="6"/>
      <c r="V454" s="6"/>
      <c r="W454" s="6"/>
      <c r="X454" s="6"/>
      <c r="Y454" s="6"/>
      <c r="Z454" s="6"/>
      <c r="AA454" s="6"/>
    </row>
    <row r="455" spans="16:27" x14ac:dyDescent="0.3">
      <c r="P455" s="6"/>
      <c r="Q455" s="6"/>
      <c r="R455" s="6"/>
      <c r="S455" s="6"/>
      <c r="T455" s="6"/>
      <c r="U455" s="6"/>
      <c r="V455" s="6"/>
      <c r="W455" s="6"/>
      <c r="X455" s="6"/>
      <c r="Y455" s="6"/>
      <c r="Z455" s="6"/>
      <c r="AA455" s="6"/>
    </row>
    <row r="456" spans="16:27" x14ac:dyDescent="0.3">
      <c r="P456" s="6"/>
      <c r="Q456" s="6"/>
      <c r="R456" s="6"/>
      <c r="S456" s="6"/>
      <c r="T456" s="6"/>
      <c r="U456" s="6"/>
      <c r="V456" s="6"/>
      <c r="W456" s="6"/>
      <c r="X456" s="6"/>
      <c r="Y456" s="6"/>
      <c r="Z456" s="6"/>
      <c r="AA456" s="6"/>
    </row>
    <row r="457" spans="16:27" x14ac:dyDescent="0.3">
      <c r="P457" s="6"/>
      <c r="Q457" s="6"/>
      <c r="R457" s="6"/>
      <c r="S457" s="6"/>
      <c r="T457" s="6"/>
      <c r="U457" s="6"/>
      <c r="V457" s="6"/>
      <c r="W457" s="6"/>
      <c r="X457" s="6"/>
      <c r="Y457" s="6"/>
      <c r="Z457" s="6"/>
      <c r="AA457" s="6"/>
    </row>
    <row r="458" spans="16:27" x14ac:dyDescent="0.3">
      <c r="P458" s="6"/>
      <c r="Q458" s="6"/>
      <c r="R458" s="6"/>
      <c r="S458" s="6"/>
      <c r="T458" s="6"/>
      <c r="U458" s="6"/>
      <c r="V458" s="6"/>
      <c r="W458" s="6"/>
      <c r="X458" s="6"/>
      <c r="Y458" s="6"/>
      <c r="Z458" s="6"/>
      <c r="AA458" s="6"/>
    </row>
    <row r="459" spans="16:27" x14ac:dyDescent="0.3">
      <c r="P459" s="6"/>
      <c r="Q459" s="6"/>
      <c r="R459" s="6"/>
      <c r="S459" s="6"/>
      <c r="T459" s="6"/>
      <c r="U459" s="6"/>
      <c r="V459" s="6"/>
      <c r="W459" s="6"/>
      <c r="X459" s="6"/>
      <c r="Y459" s="6"/>
      <c r="Z459" s="6"/>
      <c r="AA459" s="6"/>
    </row>
    <row r="460" spans="16:27" x14ac:dyDescent="0.3">
      <c r="P460" s="6"/>
      <c r="Q460" s="6"/>
      <c r="R460" s="6"/>
      <c r="S460" s="6"/>
      <c r="T460" s="6"/>
      <c r="U460" s="6"/>
      <c r="V460" s="6"/>
      <c r="W460" s="6"/>
      <c r="X460" s="6"/>
      <c r="Y460" s="6"/>
      <c r="Z460" s="6"/>
      <c r="AA460" s="6"/>
    </row>
    <row r="461" spans="16:27" x14ac:dyDescent="0.3">
      <c r="P461" s="6"/>
      <c r="Q461" s="6"/>
      <c r="R461" s="6"/>
      <c r="S461" s="6"/>
      <c r="T461" s="6"/>
      <c r="U461" s="6"/>
      <c r="V461" s="6"/>
      <c r="W461" s="6"/>
      <c r="X461" s="6"/>
      <c r="Y461" s="6"/>
      <c r="Z461" s="6"/>
      <c r="AA461" s="6"/>
    </row>
    <row r="462" spans="16:27" x14ac:dyDescent="0.3">
      <c r="P462" s="6"/>
      <c r="Q462" s="6"/>
      <c r="R462" s="6"/>
      <c r="S462" s="6"/>
      <c r="T462" s="6"/>
      <c r="U462" s="6"/>
      <c r="V462" s="6"/>
      <c r="W462" s="6"/>
      <c r="X462" s="6"/>
      <c r="Y462" s="6"/>
      <c r="Z462" s="6"/>
      <c r="AA462" s="6"/>
    </row>
    <row r="463" spans="16:27" x14ac:dyDescent="0.3">
      <c r="P463" s="6"/>
      <c r="Q463" s="6"/>
      <c r="R463" s="6"/>
      <c r="S463" s="6"/>
      <c r="T463" s="6"/>
      <c r="U463" s="6"/>
      <c r="V463" s="6"/>
      <c r="W463" s="6"/>
      <c r="X463" s="6"/>
      <c r="Y463" s="6"/>
      <c r="Z463" s="6"/>
      <c r="AA463" s="6"/>
    </row>
    <row r="464" spans="16:27" x14ac:dyDescent="0.3">
      <c r="P464" s="6"/>
      <c r="Q464" s="6"/>
      <c r="R464" s="6"/>
      <c r="S464" s="6"/>
      <c r="T464" s="6"/>
      <c r="U464" s="6"/>
      <c r="V464" s="6"/>
      <c r="W464" s="6"/>
      <c r="X464" s="6"/>
      <c r="Y464" s="6"/>
      <c r="Z464" s="6"/>
      <c r="AA464" s="6"/>
    </row>
    <row r="465" spans="16:27" x14ac:dyDescent="0.3">
      <c r="P465" s="6"/>
      <c r="Q465" s="6"/>
      <c r="R465" s="6"/>
      <c r="S465" s="6"/>
      <c r="T465" s="6"/>
      <c r="U465" s="6"/>
      <c r="V465" s="6"/>
      <c r="W465" s="6"/>
      <c r="X465" s="6"/>
      <c r="Y465" s="6"/>
      <c r="Z465" s="6"/>
      <c r="AA465" s="6"/>
    </row>
  </sheetData>
  <sheetProtection algorithmName="SHA-512" hashValue="lHMkB7N+y/ANZRdocLF525DhpCiMmY/ePJJ32X5/4Lc4QDt50c0s1e2XcijEGvYeJVtDBAq45bSAj65izMKlCg==" saltValue="4bYD9kK+J5VXMutfN+qYQw==" spinCount="100000" sheet="1" objects="1" scenarios="1"/>
  <mergeCells count="23">
    <mergeCell ref="D22:O22"/>
    <mergeCell ref="D23:O23"/>
    <mergeCell ref="D24:O24"/>
    <mergeCell ref="D17:O17"/>
    <mergeCell ref="D18:O18"/>
    <mergeCell ref="D19:O19"/>
    <mergeCell ref="D20:O20"/>
    <mergeCell ref="D21:O21"/>
    <mergeCell ref="D12:O12"/>
    <mergeCell ref="D13:O13"/>
    <mergeCell ref="D14:O14"/>
    <mergeCell ref="D15:O15"/>
    <mergeCell ref="D16:O16"/>
    <mergeCell ref="D7:O7"/>
    <mergeCell ref="D8:O8"/>
    <mergeCell ref="D9:O9"/>
    <mergeCell ref="D10:O10"/>
    <mergeCell ref="D11:O11"/>
    <mergeCell ref="A1:O1"/>
    <mergeCell ref="D3:O3"/>
    <mergeCell ref="D4:O4"/>
    <mergeCell ref="D5:O5"/>
    <mergeCell ref="D6:O6"/>
  </mergeCells>
  <pageMargins left="0.70866141732283472" right="0.70866141732283472" top="0.74803149606299213" bottom="0.74803149606299213" header="0.51181102362204722" footer="0.51181102362204722"/>
  <pageSetup paperSize="9" scale="76"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57"/>
  <sheetViews>
    <sheetView workbookViewId="0">
      <selection sqref="A1:O1"/>
    </sheetView>
  </sheetViews>
  <sheetFormatPr baseColWidth="10" defaultRowHeight="14.4" x14ac:dyDescent="0.3"/>
  <sheetData>
    <row r="1" spans="1:41" ht="15.6" x14ac:dyDescent="0.3">
      <c r="A1" s="432" t="s">
        <v>818</v>
      </c>
      <c r="B1" s="432"/>
      <c r="C1" s="432"/>
      <c r="D1" s="432"/>
      <c r="E1" s="432"/>
      <c r="F1" s="432"/>
      <c r="G1" s="432"/>
      <c r="H1" s="432"/>
      <c r="I1" s="432"/>
      <c r="J1" s="432"/>
      <c r="K1" s="432"/>
      <c r="L1" s="432"/>
      <c r="M1" s="432"/>
      <c r="N1" s="432"/>
      <c r="O1" s="432"/>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row>
    <row r="2" spans="1:41" x14ac:dyDescent="0.3">
      <c r="A2" s="334"/>
      <c r="B2" s="334"/>
      <c r="C2" s="334"/>
      <c r="D2" s="334"/>
      <c r="E2" s="334"/>
      <c r="F2" s="334"/>
      <c r="G2" s="334"/>
      <c r="H2" s="334"/>
      <c r="I2" s="334"/>
      <c r="J2" s="334"/>
      <c r="K2" s="334"/>
      <c r="L2" s="334"/>
      <c r="M2" s="334"/>
      <c r="N2" s="334"/>
      <c r="O2" s="334"/>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row>
    <row r="3" spans="1:41" ht="15.6" x14ac:dyDescent="0.3">
      <c r="A3" s="335"/>
      <c r="B3" s="336" t="s">
        <v>819</v>
      </c>
      <c r="C3" s="336" t="s">
        <v>820</v>
      </c>
      <c r="D3" s="500" t="s">
        <v>821</v>
      </c>
      <c r="E3" s="500"/>
      <c r="F3" s="500"/>
      <c r="G3" s="500"/>
      <c r="H3" s="500"/>
      <c r="I3" s="500"/>
      <c r="J3" s="500"/>
      <c r="K3" s="500"/>
      <c r="L3" s="500"/>
      <c r="M3" s="500"/>
      <c r="N3" s="500"/>
      <c r="O3" s="500"/>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row>
    <row r="4" spans="1:41" x14ac:dyDescent="0.3">
      <c r="A4" s="220"/>
      <c r="B4" s="221"/>
      <c r="C4" s="222"/>
      <c r="D4" s="507"/>
      <c r="E4" s="507"/>
      <c r="F4" s="507"/>
      <c r="G4" s="507"/>
      <c r="H4" s="507"/>
      <c r="I4" s="507"/>
      <c r="J4" s="507"/>
      <c r="K4" s="507"/>
      <c r="L4" s="507"/>
      <c r="M4" s="507"/>
      <c r="N4" s="507"/>
      <c r="O4" s="507"/>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c r="AO4" s="245"/>
    </row>
    <row r="5" spans="1:41" x14ac:dyDescent="0.3">
      <c r="A5" s="220"/>
      <c r="B5" s="223"/>
      <c r="C5" s="224"/>
      <c r="D5" s="506"/>
      <c r="E5" s="506"/>
      <c r="F5" s="506"/>
      <c r="G5" s="506"/>
      <c r="H5" s="506"/>
      <c r="I5" s="506"/>
      <c r="J5" s="506"/>
      <c r="K5" s="506"/>
      <c r="L5" s="506"/>
      <c r="M5" s="506"/>
      <c r="N5" s="506"/>
      <c r="O5" s="506"/>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row>
    <row r="6" spans="1:41" x14ac:dyDescent="0.3">
      <c r="A6" s="220"/>
      <c r="B6" s="223"/>
      <c r="C6" s="225"/>
      <c r="D6" s="508"/>
      <c r="E6" s="508"/>
      <c r="F6" s="508"/>
      <c r="G6" s="508"/>
      <c r="H6" s="508"/>
      <c r="I6" s="508"/>
      <c r="J6" s="508"/>
      <c r="K6" s="508"/>
      <c r="L6" s="508"/>
      <c r="M6" s="508"/>
      <c r="N6" s="508"/>
      <c r="O6" s="508"/>
      <c r="P6" s="245"/>
      <c r="Q6" s="245"/>
      <c r="R6" s="245"/>
      <c r="S6" s="245"/>
      <c r="T6" s="245"/>
      <c r="U6" s="245"/>
      <c r="V6" s="245"/>
      <c r="W6" s="245"/>
      <c r="X6" s="245"/>
      <c r="Y6" s="245"/>
      <c r="Z6" s="245"/>
      <c r="AA6" s="245"/>
      <c r="AB6" s="245"/>
      <c r="AC6" s="245"/>
      <c r="AD6" s="245"/>
      <c r="AE6" s="245"/>
      <c r="AF6" s="245"/>
      <c r="AG6" s="245"/>
      <c r="AH6" s="245"/>
      <c r="AI6" s="245"/>
      <c r="AJ6" s="245"/>
      <c r="AK6" s="245"/>
      <c r="AL6" s="245"/>
      <c r="AM6" s="245"/>
      <c r="AN6" s="245"/>
      <c r="AO6" s="245"/>
    </row>
    <row r="7" spans="1:41" x14ac:dyDescent="0.3">
      <c r="A7" s="220"/>
      <c r="B7" s="223"/>
      <c r="C7" s="225"/>
      <c r="D7" s="506"/>
      <c r="E7" s="506"/>
      <c r="F7" s="506"/>
      <c r="G7" s="506"/>
      <c r="H7" s="506"/>
      <c r="I7" s="506"/>
      <c r="J7" s="506"/>
      <c r="K7" s="506"/>
      <c r="L7" s="506"/>
      <c r="M7" s="506"/>
      <c r="N7" s="506"/>
      <c r="O7" s="506"/>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5"/>
      <c r="AO7" s="245"/>
    </row>
    <row r="8" spans="1:41" x14ac:dyDescent="0.3">
      <c r="A8" s="220"/>
      <c r="B8" s="223"/>
      <c r="C8" s="225"/>
      <c r="D8" s="506"/>
      <c r="E8" s="506"/>
      <c r="F8" s="506"/>
      <c r="G8" s="506"/>
      <c r="H8" s="506"/>
      <c r="I8" s="506"/>
      <c r="J8" s="506"/>
      <c r="K8" s="506"/>
      <c r="L8" s="506"/>
      <c r="M8" s="506"/>
      <c r="N8" s="506"/>
      <c r="O8" s="506"/>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row>
    <row r="9" spans="1:41" x14ac:dyDescent="0.3">
      <c r="A9" s="220"/>
      <c r="B9" s="223"/>
      <c r="C9" s="225"/>
      <c r="D9" s="506"/>
      <c r="E9" s="506"/>
      <c r="F9" s="506"/>
      <c r="G9" s="506"/>
      <c r="H9" s="506"/>
      <c r="I9" s="506"/>
      <c r="J9" s="506"/>
      <c r="K9" s="506"/>
      <c r="L9" s="506"/>
      <c r="M9" s="506"/>
      <c r="N9" s="506"/>
      <c r="O9" s="506"/>
      <c r="P9" s="245"/>
      <c r="Q9" s="245"/>
      <c r="R9" s="245"/>
      <c r="S9" s="245"/>
      <c r="T9" s="245"/>
      <c r="U9" s="245"/>
      <c r="V9" s="245"/>
      <c r="W9" s="245"/>
      <c r="X9" s="245"/>
      <c r="Y9" s="245"/>
      <c r="Z9" s="245"/>
      <c r="AA9" s="245"/>
      <c r="AB9" s="245"/>
      <c r="AC9" s="245"/>
      <c r="AD9" s="245"/>
      <c r="AE9" s="245"/>
      <c r="AF9" s="245"/>
      <c r="AG9" s="245"/>
      <c r="AH9" s="245"/>
      <c r="AI9" s="245"/>
      <c r="AJ9" s="245"/>
      <c r="AK9" s="245"/>
      <c r="AL9" s="245"/>
      <c r="AM9" s="245"/>
      <c r="AN9" s="245"/>
      <c r="AO9" s="245"/>
    </row>
    <row r="10" spans="1:41" x14ac:dyDescent="0.3">
      <c r="A10" s="220"/>
      <c r="B10" s="223"/>
      <c r="C10" s="225"/>
      <c r="D10" s="506"/>
      <c r="E10" s="506"/>
      <c r="F10" s="506"/>
      <c r="G10" s="506"/>
      <c r="H10" s="506"/>
      <c r="I10" s="506"/>
      <c r="J10" s="506"/>
      <c r="K10" s="506"/>
      <c r="L10" s="506"/>
      <c r="M10" s="506"/>
      <c r="N10" s="506"/>
      <c r="O10" s="506"/>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5"/>
      <c r="AM10" s="245"/>
      <c r="AN10" s="245"/>
      <c r="AO10" s="245"/>
    </row>
    <row r="11" spans="1:41" x14ac:dyDescent="0.3">
      <c r="A11" s="220"/>
      <c r="B11" s="223"/>
      <c r="C11" s="225"/>
      <c r="D11" s="506"/>
      <c r="E11" s="506"/>
      <c r="F11" s="506"/>
      <c r="G11" s="506"/>
      <c r="H11" s="506"/>
      <c r="I11" s="506"/>
      <c r="J11" s="506"/>
      <c r="K11" s="506"/>
      <c r="L11" s="506"/>
      <c r="M11" s="506"/>
      <c r="N11" s="506"/>
      <c r="O11" s="506"/>
      <c r="P11" s="245"/>
      <c r="Q11" s="245"/>
      <c r="R11" s="245"/>
      <c r="S11" s="245"/>
      <c r="T11" s="245"/>
      <c r="U11" s="245"/>
      <c r="V11" s="245"/>
      <c r="W11" s="245"/>
      <c r="X11" s="245"/>
      <c r="Y11" s="245"/>
      <c r="Z11" s="245"/>
      <c r="AA11" s="245"/>
      <c r="AB11" s="245"/>
      <c r="AC11" s="245"/>
      <c r="AD11" s="245"/>
      <c r="AE11" s="245"/>
      <c r="AF11" s="245"/>
      <c r="AG11" s="245"/>
      <c r="AH11" s="245"/>
      <c r="AI11" s="245"/>
      <c r="AJ11" s="245"/>
      <c r="AK11" s="245"/>
      <c r="AL11" s="245"/>
      <c r="AM11" s="245"/>
      <c r="AN11" s="245"/>
      <c r="AO11" s="245"/>
    </row>
    <row r="12" spans="1:41" x14ac:dyDescent="0.3">
      <c r="A12" s="220"/>
      <c r="B12" s="223"/>
      <c r="C12" s="225"/>
      <c r="D12" s="506"/>
      <c r="E12" s="506"/>
      <c r="F12" s="506"/>
      <c r="G12" s="506"/>
      <c r="H12" s="506"/>
      <c r="I12" s="506"/>
      <c r="J12" s="506"/>
      <c r="K12" s="506"/>
      <c r="L12" s="506"/>
      <c r="M12" s="506"/>
      <c r="N12" s="506"/>
      <c r="O12" s="506"/>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245"/>
      <c r="AM12" s="245"/>
      <c r="AN12" s="245"/>
      <c r="AO12" s="245"/>
    </row>
    <row r="13" spans="1:41" x14ac:dyDescent="0.3">
      <c r="A13" s="220"/>
      <c r="B13" s="223"/>
      <c r="C13" s="226"/>
      <c r="D13" s="505"/>
      <c r="E13" s="505"/>
      <c r="F13" s="505"/>
      <c r="G13" s="505"/>
      <c r="H13" s="505"/>
      <c r="I13" s="505"/>
      <c r="J13" s="505"/>
      <c r="K13" s="505"/>
      <c r="L13" s="505"/>
      <c r="M13" s="505"/>
      <c r="N13" s="505"/>
      <c r="O13" s="50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5"/>
      <c r="AM13" s="245"/>
      <c r="AN13" s="245"/>
      <c r="AO13" s="245"/>
    </row>
    <row r="14" spans="1:41" x14ac:dyDescent="0.3">
      <c r="A14" s="220"/>
      <c r="B14" s="223"/>
      <c r="C14" s="226"/>
      <c r="D14" s="505"/>
      <c r="E14" s="505"/>
      <c r="F14" s="505"/>
      <c r="G14" s="505"/>
      <c r="H14" s="505"/>
      <c r="I14" s="505"/>
      <c r="J14" s="505"/>
      <c r="K14" s="505"/>
      <c r="L14" s="505"/>
      <c r="M14" s="505"/>
      <c r="N14" s="505"/>
      <c r="O14" s="50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45"/>
    </row>
    <row r="15" spans="1:41" x14ac:dyDescent="0.3">
      <c r="A15" s="220"/>
      <c r="B15" s="223"/>
      <c r="C15" s="226"/>
      <c r="D15" s="505"/>
      <c r="E15" s="505"/>
      <c r="F15" s="505"/>
      <c r="G15" s="505"/>
      <c r="H15" s="505"/>
      <c r="I15" s="505"/>
      <c r="J15" s="505"/>
      <c r="K15" s="505"/>
      <c r="L15" s="505"/>
      <c r="M15" s="505"/>
      <c r="N15" s="505"/>
      <c r="O15" s="50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row>
    <row r="16" spans="1:41" x14ac:dyDescent="0.3">
      <c r="A16" s="220"/>
      <c r="B16" s="223"/>
      <c r="C16" s="226"/>
      <c r="D16" s="505"/>
      <c r="E16" s="505"/>
      <c r="F16" s="505"/>
      <c r="G16" s="505"/>
      <c r="H16" s="505"/>
      <c r="I16" s="505"/>
      <c r="J16" s="505"/>
      <c r="K16" s="505"/>
      <c r="L16" s="505"/>
      <c r="M16" s="505"/>
      <c r="N16" s="505"/>
      <c r="O16" s="505"/>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5"/>
      <c r="AM16" s="245"/>
      <c r="AN16" s="245"/>
      <c r="AO16" s="245"/>
    </row>
    <row r="17" spans="1:41" x14ac:dyDescent="0.3">
      <c r="A17" s="220"/>
      <c r="B17" s="223"/>
      <c r="C17" s="226"/>
      <c r="D17" s="505"/>
      <c r="E17" s="505"/>
      <c r="F17" s="505"/>
      <c r="G17" s="505"/>
      <c r="H17" s="505"/>
      <c r="I17" s="505"/>
      <c r="J17" s="505"/>
      <c r="K17" s="505"/>
      <c r="L17" s="505"/>
      <c r="M17" s="505"/>
      <c r="N17" s="505"/>
      <c r="O17" s="50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row>
    <row r="18" spans="1:41" x14ac:dyDescent="0.3">
      <c r="A18" s="220"/>
      <c r="B18" s="223"/>
      <c r="C18" s="226"/>
      <c r="D18" s="505"/>
      <c r="E18" s="505"/>
      <c r="F18" s="505"/>
      <c r="G18" s="505"/>
      <c r="H18" s="505"/>
      <c r="I18" s="505"/>
      <c r="J18" s="505"/>
      <c r="K18" s="505"/>
      <c r="L18" s="505"/>
      <c r="M18" s="505"/>
      <c r="N18" s="505"/>
      <c r="O18" s="50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row>
    <row r="19" spans="1:41" x14ac:dyDescent="0.3">
      <c r="A19" s="220"/>
      <c r="B19" s="223"/>
      <c r="C19" s="226"/>
      <c r="D19" s="505"/>
      <c r="E19" s="505"/>
      <c r="F19" s="505"/>
      <c r="G19" s="505"/>
      <c r="H19" s="505"/>
      <c r="I19" s="505"/>
      <c r="J19" s="505"/>
      <c r="K19" s="505"/>
      <c r="L19" s="505"/>
      <c r="M19" s="505"/>
      <c r="N19" s="505"/>
      <c r="O19" s="50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row>
    <row r="20" spans="1:41" x14ac:dyDescent="0.3">
      <c r="A20" s="220"/>
      <c r="B20" s="223"/>
      <c r="C20" s="226"/>
      <c r="D20" s="505"/>
      <c r="E20" s="505"/>
      <c r="F20" s="505"/>
      <c r="G20" s="505"/>
      <c r="H20" s="505"/>
      <c r="I20" s="505"/>
      <c r="J20" s="505"/>
      <c r="K20" s="505"/>
      <c r="L20" s="505"/>
      <c r="M20" s="505"/>
      <c r="N20" s="505"/>
      <c r="O20" s="50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5"/>
      <c r="AM20" s="245"/>
      <c r="AN20" s="245"/>
      <c r="AO20" s="245"/>
    </row>
    <row r="21" spans="1:41" x14ac:dyDescent="0.3">
      <c r="A21" s="220"/>
      <c r="B21" s="223"/>
      <c r="C21" s="225"/>
      <c r="D21" s="505"/>
      <c r="E21" s="505"/>
      <c r="F21" s="505"/>
      <c r="G21" s="505"/>
      <c r="H21" s="505"/>
      <c r="I21" s="505"/>
      <c r="J21" s="505"/>
      <c r="K21" s="505"/>
      <c r="L21" s="505"/>
      <c r="M21" s="505"/>
      <c r="N21" s="505"/>
      <c r="O21" s="50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c r="AM21" s="245"/>
      <c r="AN21" s="245"/>
      <c r="AO21" s="245"/>
    </row>
    <row r="22" spans="1:41" x14ac:dyDescent="0.3">
      <c r="A22" s="220"/>
      <c r="B22" s="223"/>
      <c r="C22" s="226"/>
      <c r="D22" s="505"/>
      <c r="E22" s="505"/>
      <c r="F22" s="505"/>
      <c r="G22" s="505"/>
      <c r="H22" s="505"/>
      <c r="I22" s="505"/>
      <c r="J22" s="505"/>
      <c r="K22" s="505"/>
      <c r="L22" s="505"/>
      <c r="M22" s="505"/>
      <c r="N22" s="505"/>
      <c r="O22" s="505"/>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5"/>
      <c r="AM22" s="245"/>
      <c r="AN22" s="245"/>
      <c r="AO22" s="245"/>
    </row>
    <row r="23" spans="1:41" x14ac:dyDescent="0.3">
      <c r="A23" s="220"/>
      <c r="B23" s="223"/>
      <c r="C23" s="226"/>
      <c r="D23" s="505"/>
      <c r="E23" s="505"/>
      <c r="F23" s="505"/>
      <c r="G23" s="505"/>
      <c r="H23" s="505"/>
      <c r="I23" s="505"/>
      <c r="J23" s="505"/>
      <c r="K23" s="505"/>
      <c r="L23" s="505"/>
      <c r="M23" s="505"/>
      <c r="N23" s="505"/>
      <c r="O23" s="505"/>
      <c r="P23" s="245"/>
      <c r="Q23" s="245"/>
      <c r="R23" s="245"/>
      <c r="S23" s="245"/>
      <c r="T23" s="245"/>
      <c r="U23" s="245"/>
      <c r="V23" s="245"/>
      <c r="W23" s="245"/>
      <c r="X23" s="245"/>
      <c r="Y23" s="245"/>
      <c r="Z23" s="245"/>
      <c r="AA23" s="245"/>
      <c r="AB23" s="245"/>
      <c r="AC23" s="245"/>
      <c r="AD23" s="245"/>
      <c r="AE23" s="245"/>
      <c r="AF23" s="245"/>
      <c r="AG23" s="245"/>
      <c r="AH23" s="245"/>
      <c r="AI23" s="245"/>
      <c r="AJ23" s="245"/>
      <c r="AK23" s="245"/>
      <c r="AL23" s="245"/>
      <c r="AM23" s="245"/>
      <c r="AN23" s="245"/>
      <c r="AO23" s="245"/>
    </row>
    <row r="24" spans="1:41" x14ac:dyDescent="0.3">
      <c r="A24" s="220"/>
      <c r="B24" s="223"/>
      <c r="C24" s="226"/>
      <c r="D24" s="505"/>
      <c r="E24" s="505"/>
      <c r="F24" s="505"/>
      <c r="G24" s="505"/>
      <c r="H24" s="505"/>
      <c r="I24" s="505"/>
      <c r="J24" s="505"/>
      <c r="K24" s="505"/>
      <c r="L24" s="505"/>
      <c r="M24" s="505"/>
      <c r="N24" s="505"/>
      <c r="O24" s="505"/>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5"/>
      <c r="AM24" s="245"/>
      <c r="AN24" s="245"/>
      <c r="AO24" s="245"/>
    </row>
    <row r="25" spans="1:41" x14ac:dyDescent="0.3">
      <c r="A25" s="245"/>
      <c r="B25" s="245"/>
      <c r="C25" s="245"/>
      <c r="D25" s="245"/>
      <c r="E25" s="245"/>
      <c r="F25" s="245"/>
      <c r="G25" s="245"/>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5"/>
      <c r="AO25" s="245"/>
    </row>
    <row r="26" spans="1:41" x14ac:dyDescent="0.3">
      <c r="A26" s="245"/>
      <c r="B26" s="245"/>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245"/>
      <c r="AA26" s="245"/>
      <c r="AB26" s="245"/>
      <c r="AC26" s="245"/>
      <c r="AD26" s="245"/>
      <c r="AE26" s="245"/>
      <c r="AF26" s="245"/>
      <c r="AG26" s="245"/>
      <c r="AH26" s="245"/>
      <c r="AI26" s="245"/>
      <c r="AJ26" s="245"/>
      <c r="AK26" s="245"/>
      <c r="AL26" s="245"/>
      <c r="AM26" s="245"/>
      <c r="AN26" s="245"/>
      <c r="AO26" s="245"/>
    </row>
    <row r="27" spans="1:41" x14ac:dyDescent="0.3">
      <c r="A27" s="245"/>
      <c r="B27" s="245"/>
      <c r="C27" s="245"/>
      <c r="D27" s="245"/>
      <c r="E27" s="245"/>
      <c r="F27" s="245"/>
      <c r="G27" s="245"/>
      <c r="H27" s="245"/>
      <c r="I27" s="245"/>
      <c r="J27" s="245"/>
      <c r="K27" s="245"/>
      <c r="L27" s="245"/>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5"/>
      <c r="AM27" s="245"/>
      <c r="AN27" s="245"/>
      <c r="AO27" s="245"/>
    </row>
    <row r="28" spans="1:41" x14ac:dyDescent="0.3">
      <c r="A28" s="245"/>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row>
    <row r="29" spans="1:41" x14ac:dyDescent="0.3">
      <c r="A29" s="245"/>
      <c r="B29" s="245"/>
      <c r="C29" s="245"/>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245"/>
      <c r="AM29" s="245"/>
      <c r="AN29" s="245"/>
      <c r="AO29" s="245"/>
    </row>
    <row r="30" spans="1:41" x14ac:dyDescent="0.3">
      <c r="A30" s="245"/>
      <c r="B30" s="245"/>
      <c r="C30" s="245"/>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5"/>
      <c r="AN30" s="245"/>
      <c r="AO30" s="245"/>
    </row>
    <row r="31" spans="1:41" x14ac:dyDescent="0.3">
      <c r="A31" s="245"/>
      <c r="B31" s="245"/>
      <c r="C31" s="245"/>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row>
    <row r="32" spans="1:41" x14ac:dyDescent="0.3">
      <c r="A32" s="245"/>
      <c r="B32" s="245"/>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row>
    <row r="33" spans="1:41" x14ac:dyDescent="0.3">
      <c r="A33" s="245"/>
      <c r="B33" s="245"/>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row>
    <row r="34" spans="1:41" x14ac:dyDescent="0.3">
      <c r="A34" s="245"/>
      <c r="B34" s="245"/>
      <c r="C34" s="245"/>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row>
    <row r="35" spans="1:41" x14ac:dyDescent="0.3">
      <c r="A35" s="245"/>
      <c r="B35" s="245"/>
      <c r="C35" s="245"/>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row>
    <row r="36" spans="1:41" x14ac:dyDescent="0.3">
      <c r="A36" s="245"/>
      <c r="B36" s="245"/>
      <c r="C36" s="245"/>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5"/>
      <c r="AN36" s="245"/>
      <c r="AO36" s="245"/>
    </row>
    <row r="37" spans="1:41" x14ac:dyDescent="0.3">
      <c r="A37" s="245"/>
      <c r="B37" s="245"/>
      <c r="C37" s="245"/>
      <c r="D37" s="245"/>
      <c r="E37" s="245"/>
      <c r="F37" s="245"/>
      <c r="G37" s="245"/>
      <c r="H37" s="245"/>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5"/>
      <c r="AM37" s="245"/>
      <c r="AN37" s="245"/>
      <c r="AO37" s="245"/>
    </row>
    <row r="38" spans="1:41" x14ac:dyDescent="0.3">
      <c r="A38" s="245"/>
      <c r="B38" s="245"/>
      <c r="C38" s="245"/>
      <c r="D38" s="245"/>
      <c r="E38" s="245"/>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row>
    <row r="39" spans="1:41" x14ac:dyDescent="0.3">
      <c r="A39" s="245"/>
      <c r="B39" s="245"/>
      <c r="C39" s="245"/>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245"/>
      <c r="AJ39" s="245"/>
      <c r="AK39" s="245"/>
      <c r="AL39" s="245"/>
      <c r="AM39" s="245"/>
      <c r="AN39" s="245"/>
      <c r="AO39" s="245"/>
    </row>
    <row r="40" spans="1:41" x14ac:dyDescent="0.3">
      <c r="A40" s="245"/>
      <c r="B40" s="245"/>
      <c r="C40" s="245"/>
      <c r="D40" s="245"/>
      <c r="E40" s="245"/>
      <c r="F40" s="245"/>
      <c r="G40" s="245"/>
      <c r="H40" s="245"/>
      <c r="I40" s="245"/>
      <c r="J40" s="245"/>
      <c r="K40" s="245"/>
      <c r="L40" s="245"/>
      <c r="M40" s="245"/>
      <c r="N40" s="245"/>
      <c r="O40" s="245"/>
      <c r="P40" s="245"/>
      <c r="Q40" s="245"/>
      <c r="R40" s="245"/>
      <c r="S40" s="245"/>
      <c r="T40" s="245"/>
      <c r="U40" s="245"/>
      <c r="V40" s="245"/>
      <c r="W40" s="245"/>
      <c r="X40" s="245"/>
      <c r="Y40" s="245"/>
      <c r="Z40" s="245"/>
      <c r="AA40" s="245"/>
      <c r="AB40" s="245"/>
      <c r="AC40" s="245"/>
      <c r="AD40" s="245"/>
      <c r="AE40" s="245"/>
      <c r="AF40" s="245"/>
      <c r="AG40" s="245"/>
      <c r="AH40" s="245"/>
      <c r="AI40" s="245"/>
      <c r="AJ40" s="245"/>
      <c r="AK40" s="245"/>
      <c r="AL40" s="245"/>
      <c r="AM40" s="245"/>
      <c r="AN40" s="245"/>
      <c r="AO40" s="245"/>
    </row>
    <row r="41" spans="1:41" x14ac:dyDescent="0.3">
      <c r="A41" s="245"/>
      <c r="B41" s="245"/>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5"/>
      <c r="AO41" s="245"/>
    </row>
    <row r="42" spans="1:41" x14ac:dyDescent="0.3">
      <c r="A42" s="245"/>
      <c r="B42" s="245"/>
      <c r="C42" s="245"/>
      <c r="D42" s="245"/>
      <c r="E42" s="245"/>
      <c r="F42" s="245"/>
      <c r="G42" s="245"/>
      <c r="H42" s="245"/>
      <c r="I42" s="245"/>
      <c r="J42" s="245"/>
      <c r="K42" s="245"/>
      <c r="L42" s="245"/>
      <c r="M42" s="245"/>
      <c r="N42" s="245"/>
      <c r="O42" s="245"/>
      <c r="P42" s="245"/>
      <c r="Q42" s="245"/>
      <c r="R42" s="245"/>
      <c r="S42" s="245"/>
      <c r="T42" s="245"/>
      <c r="U42" s="245"/>
      <c r="V42" s="245"/>
      <c r="W42" s="245"/>
      <c r="X42" s="245"/>
      <c r="Y42" s="245"/>
      <c r="Z42" s="245"/>
      <c r="AA42" s="245"/>
      <c r="AB42" s="245"/>
      <c r="AC42" s="245"/>
      <c r="AD42" s="245"/>
      <c r="AE42" s="245"/>
      <c r="AF42" s="245"/>
      <c r="AG42" s="245"/>
      <c r="AH42" s="245"/>
      <c r="AI42" s="245"/>
      <c r="AJ42" s="245"/>
      <c r="AK42" s="245"/>
      <c r="AL42" s="245"/>
      <c r="AM42" s="245"/>
      <c r="AN42" s="245"/>
      <c r="AO42" s="245"/>
    </row>
    <row r="43" spans="1:41" x14ac:dyDescent="0.3">
      <c r="A43" s="245"/>
      <c r="B43" s="245"/>
      <c r="C43" s="245"/>
      <c r="D43" s="245"/>
      <c r="E43" s="245"/>
      <c r="F43" s="245"/>
      <c r="G43" s="245"/>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5"/>
      <c r="AH43" s="245"/>
      <c r="AI43" s="245"/>
      <c r="AJ43" s="245"/>
      <c r="AK43" s="245"/>
      <c r="AL43" s="245"/>
      <c r="AM43" s="245"/>
      <c r="AN43" s="245"/>
      <c r="AO43" s="245"/>
    </row>
    <row r="44" spans="1:41" x14ac:dyDescent="0.3">
      <c r="A44" s="245"/>
      <c r="B44" s="245"/>
      <c r="C44" s="245"/>
      <c r="D44" s="245"/>
      <c r="E44" s="245"/>
      <c r="F44" s="245"/>
      <c r="G44" s="245"/>
      <c r="H44" s="245"/>
      <c r="I44" s="245"/>
      <c r="J44" s="245"/>
      <c r="K44" s="245"/>
      <c r="L44" s="245"/>
      <c r="M44" s="245"/>
      <c r="N44" s="245"/>
      <c r="O44" s="245"/>
      <c r="P44" s="245"/>
      <c r="Q44" s="245"/>
      <c r="R44" s="245"/>
      <c r="S44" s="245"/>
      <c r="T44" s="245"/>
      <c r="U44" s="245"/>
      <c r="V44" s="245"/>
      <c r="W44" s="245"/>
      <c r="X44" s="245"/>
      <c r="Y44" s="245"/>
      <c r="Z44" s="245"/>
      <c r="AA44" s="245"/>
      <c r="AB44" s="245"/>
      <c r="AC44" s="245"/>
      <c r="AD44" s="245"/>
      <c r="AE44" s="245"/>
      <c r="AF44" s="245"/>
      <c r="AG44" s="245"/>
      <c r="AH44" s="245"/>
      <c r="AI44" s="245"/>
      <c r="AJ44" s="245"/>
      <c r="AK44" s="245"/>
      <c r="AL44" s="245"/>
      <c r="AM44" s="245"/>
      <c r="AN44" s="245"/>
      <c r="AO44" s="245"/>
    </row>
    <row r="45" spans="1:41" x14ac:dyDescent="0.3">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row>
    <row r="46" spans="1:41" x14ac:dyDescent="0.3">
      <c r="A46" s="245"/>
      <c r="B46" s="245"/>
      <c r="C46" s="245"/>
      <c r="D46" s="245"/>
      <c r="E46" s="245"/>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45"/>
      <c r="AE46" s="245"/>
      <c r="AF46" s="245"/>
      <c r="AG46" s="245"/>
      <c r="AH46" s="245"/>
      <c r="AI46" s="245"/>
      <c r="AJ46" s="245"/>
      <c r="AK46" s="245"/>
      <c r="AL46" s="245"/>
      <c r="AM46" s="245"/>
      <c r="AN46" s="245"/>
      <c r="AO46" s="245"/>
    </row>
    <row r="47" spans="1:41" x14ac:dyDescent="0.3">
      <c r="A47" s="245"/>
      <c r="B47" s="245"/>
      <c r="C47" s="245"/>
      <c r="D47" s="245"/>
      <c r="E47" s="245"/>
      <c r="F47" s="245"/>
      <c r="G47" s="245"/>
      <c r="H47" s="245"/>
      <c r="I47" s="245"/>
      <c r="J47" s="245"/>
      <c r="K47" s="245"/>
      <c r="L47" s="245"/>
      <c r="M47" s="245"/>
      <c r="N47" s="245"/>
      <c r="O47" s="245"/>
      <c r="P47" s="245"/>
      <c r="Q47" s="245"/>
      <c r="R47" s="245"/>
      <c r="S47" s="245"/>
      <c r="T47" s="245"/>
      <c r="U47" s="245"/>
      <c r="V47" s="245"/>
      <c r="W47" s="245"/>
      <c r="X47" s="245"/>
      <c r="Y47" s="245"/>
      <c r="Z47" s="245"/>
      <c r="AA47" s="245"/>
      <c r="AB47" s="245"/>
      <c r="AC47" s="245"/>
      <c r="AD47" s="245"/>
      <c r="AE47" s="245"/>
      <c r="AF47" s="245"/>
      <c r="AG47" s="245"/>
      <c r="AH47" s="245"/>
      <c r="AI47" s="245"/>
      <c r="AJ47" s="245"/>
      <c r="AK47" s="245"/>
      <c r="AL47" s="245"/>
      <c r="AM47" s="245"/>
      <c r="AN47" s="245"/>
      <c r="AO47" s="245"/>
    </row>
    <row r="48" spans="1:41" x14ac:dyDescent="0.3">
      <c r="A48" s="245"/>
      <c r="B48" s="245"/>
      <c r="C48" s="245"/>
      <c r="D48" s="245"/>
      <c r="E48" s="245"/>
      <c r="F48" s="245"/>
      <c r="G48" s="245"/>
      <c r="H48" s="245"/>
      <c r="I48" s="245"/>
      <c r="J48" s="245"/>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245"/>
      <c r="AI48" s="245"/>
      <c r="AJ48" s="245"/>
      <c r="AK48" s="245"/>
      <c r="AL48" s="245"/>
      <c r="AM48" s="245"/>
      <c r="AN48" s="245"/>
      <c r="AO48" s="245"/>
    </row>
    <row r="49" spans="1:41" x14ac:dyDescent="0.3">
      <c r="A49" s="245"/>
      <c r="B49" s="245"/>
      <c r="C49" s="245"/>
      <c r="D49" s="245"/>
      <c r="E49" s="245"/>
      <c r="F49" s="245"/>
      <c r="G49" s="245"/>
      <c r="H49" s="245"/>
      <c r="I49" s="245"/>
      <c r="J49" s="245"/>
      <c r="K49" s="245"/>
      <c r="L49" s="245"/>
      <c r="M49" s="245"/>
      <c r="N49" s="245"/>
      <c r="O49" s="245"/>
      <c r="P49" s="245"/>
      <c r="Q49" s="245"/>
      <c r="R49" s="245"/>
      <c r="S49" s="245"/>
      <c r="T49" s="245"/>
      <c r="U49" s="245"/>
      <c r="V49" s="245"/>
      <c r="W49" s="245"/>
      <c r="X49" s="245"/>
      <c r="Y49" s="245"/>
      <c r="Z49" s="245"/>
      <c r="AA49" s="245"/>
      <c r="AB49" s="245"/>
      <c r="AC49" s="245"/>
      <c r="AD49" s="245"/>
      <c r="AE49" s="245"/>
      <c r="AF49" s="245"/>
      <c r="AG49" s="245"/>
      <c r="AH49" s="245"/>
      <c r="AI49" s="245"/>
      <c r="AJ49" s="245"/>
      <c r="AK49" s="245"/>
      <c r="AL49" s="245"/>
      <c r="AM49" s="245"/>
      <c r="AN49" s="245"/>
      <c r="AO49" s="245"/>
    </row>
    <row r="50" spans="1:41" x14ac:dyDescent="0.3">
      <c r="A50" s="245"/>
      <c r="B50" s="245"/>
      <c r="C50" s="245"/>
      <c r="D50" s="245"/>
      <c r="E50" s="245"/>
      <c r="F50" s="245"/>
      <c r="G50" s="245"/>
      <c r="H50" s="245"/>
      <c r="I50" s="245"/>
      <c r="J50" s="245"/>
      <c r="K50" s="245"/>
      <c r="L50" s="245"/>
      <c r="M50" s="245"/>
      <c r="N50" s="245"/>
      <c r="O50" s="245"/>
      <c r="P50" s="245"/>
      <c r="Q50" s="245"/>
      <c r="R50" s="245"/>
      <c r="S50" s="245"/>
      <c r="T50" s="245"/>
      <c r="U50" s="245"/>
      <c r="V50" s="245"/>
      <c r="W50" s="245"/>
      <c r="X50" s="245"/>
      <c r="Y50" s="245"/>
      <c r="Z50" s="245"/>
      <c r="AA50" s="245"/>
      <c r="AB50" s="245"/>
      <c r="AC50" s="245"/>
      <c r="AD50" s="245"/>
      <c r="AE50" s="245"/>
      <c r="AF50" s="245"/>
      <c r="AG50" s="245"/>
      <c r="AH50" s="245"/>
      <c r="AI50" s="245"/>
      <c r="AJ50" s="245"/>
      <c r="AK50" s="245"/>
      <c r="AL50" s="245"/>
      <c r="AM50" s="245"/>
      <c r="AN50" s="245"/>
      <c r="AO50" s="245"/>
    </row>
    <row r="51" spans="1:41" x14ac:dyDescent="0.3">
      <c r="A51" s="245"/>
      <c r="B51" s="245"/>
      <c r="C51" s="245"/>
      <c r="D51" s="245"/>
      <c r="E51" s="245"/>
      <c r="F51" s="245"/>
      <c r="G51" s="245"/>
      <c r="H51" s="245"/>
      <c r="I51" s="245"/>
      <c r="J51" s="245"/>
      <c r="K51" s="245"/>
      <c r="L51" s="245"/>
      <c r="M51" s="245"/>
      <c r="N51" s="245"/>
      <c r="O51" s="245"/>
      <c r="P51" s="245"/>
      <c r="Q51" s="245"/>
      <c r="R51" s="245"/>
      <c r="S51" s="245"/>
      <c r="T51" s="245"/>
      <c r="U51" s="245"/>
      <c r="V51" s="245"/>
      <c r="W51" s="245"/>
      <c r="X51" s="245"/>
      <c r="Y51" s="245"/>
      <c r="Z51" s="245"/>
      <c r="AA51" s="245"/>
      <c r="AB51" s="245"/>
      <c r="AC51" s="245"/>
      <c r="AD51" s="245"/>
      <c r="AE51" s="245"/>
      <c r="AF51" s="245"/>
      <c r="AG51" s="245"/>
      <c r="AH51" s="245"/>
      <c r="AI51" s="245"/>
      <c r="AJ51" s="245"/>
      <c r="AK51" s="245"/>
      <c r="AL51" s="245"/>
      <c r="AM51" s="245"/>
      <c r="AN51" s="245"/>
      <c r="AO51" s="245"/>
    </row>
    <row r="52" spans="1:41" x14ac:dyDescent="0.3">
      <c r="A52" s="245"/>
      <c r="B52" s="245"/>
      <c r="C52" s="245"/>
      <c r="D52" s="245"/>
      <c r="E52" s="245"/>
      <c r="F52" s="245"/>
      <c r="G52" s="245"/>
      <c r="H52" s="245"/>
      <c r="I52" s="245"/>
      <c r="J52" s="245"/>
      <c r="K52" s="245"/>
      <c r="L52" s="245"/>
      <c r="M52" s="245"/>
      <c r="N52" s="245"/>
      <c r="O52" s="245"/>
      <c r="P52" s="245"/>
      <c r="Q52" s="245"/>
      <c r="R52" s="245"/>
      <c r="S52" s="245"/>
      <c r="T52" s="245"/>
      <c r="U52" s="245"/>
      <c r="V52" s="245"/>
      <c r="W52" s="245"/>
      <c r="X52" s="245"/>
      <c r="Y52" s="245"/>
      <c r="Z52" s="245"/>
      <c r="AA52" s="245"/>
      <c r="AB52" s="245"/>
      <c r="AC52" s="245"/>
      <c r="AD52" s="245"/>
      <c r="AE52" s="245"/>
      <c r="AF52" s="245"/>
      <c r="AG52" s="245"/>
      <c r="AH52" s="245"/>
      <c r="AI52" s="245"/>
      <c r="AJ52" s="245"/>
      <c r="AK52" s="245"/>
      <c r="AL52" s="245"/>
      <c r="AM52" s="245"/>
      <c r="AN52" s="245"/>
      <c r="AO52" s="245"/>
    </row>
    <row r="53" spans="1:41" x14ac:dyDescent="0.3">
      <c r="A53" s="245"/>
      <c r="B53" s="245"/>
      <c r="C53" s="245"/>
      <c r="D53" s="245"/>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c r="AF53" s="245"/>
      <c r="AG53" s="245"/>
      <c r="AH53" s="245"/>
      <c r="AI53" s="245"/>
      <c r="AJ53" s="245"/>
      <c r="AK53" s="245"/>
      <c r="AL53" s="245"/>
      <c r="AM53" s="245"/>
      <c r="AN53" s="245"/>
      <c r="AO53" s="245"/>
    </row>
    <row r="54" spans="1:41" x14ac:dyDescent="0.3">
      <c r="A54" s="245"/>
      <c r="B54" s="245"/>
      <c r="C54" s="245"/>
      <c r="D54" s="245"/>
      <c r="E54" s="245"/>
      <c r="F54" s="245"/>
      <c r="G54" s="245"/>
      <c r="H54" s="245"/>
      <c r="I54" s="245"/>
      <c r="J54" s="245"/>
      <c r="K54" s="245"/>
      <c r="L54" s="245"/>
      <c r="M54" s="245"/>
      <c r="N54" s="245"/>
      <c r="O54" s="245"/>
      <c r="P54" s="245"/>
      <c r="Q54" s="245"/>
      <c r="R54" s="245"/>
      <c r="S54" s="245"/>
      <c r="T54" s="245"/>
      <c r="U54" s="245"/>
      <c r="V54" s="245"/>
      <c r="W54" s="245"/>
      <c r="X54" s="245"/>
      <c r="Y54" s="245"/>
      <c r="Z54" s="245"/>
      <c r="AA54" s="245"/>
      <c r="AB54" s="245"/>
      <c r="AC54" s="245"/>
      <c r="AD54" s="245"/>
      <c r="AE54" s="245"/>
      <c r="AF54" s="245"/>
      <c r="AG54" s="245"/>
      <c r="AH54" s="245"/>
      <c r="AI54" s="245"/>
      <c r="AJ54" s="245"/>
      <c r="AK54" s="245"/>
      <c r="AL54" s="245"/>
      <c r="AM54" s="245"/>
      <c r="AN54" s="245"/>
      <c r="AO54" s="245"/>
    </row>
    <row r="55" spans="1:41" x14ac:dyDescent="0.3">
      <c r="A55" s="245"/>
      <c r="B55" s="245"/>
      <c r="C55" s="245"/>
      <c r="D55" s="245"/>
      <c r="E55" s="245"/>
      <c r="F55" s="245"/>
      <c r="G55" s="245"/>
      <c r="H55" s="245"/>
      <c r="I55" s="245"/>
      <c r="J55" s="245"/>
      <c r="K55" s="245"/>
      <c r="L55" s="245"/>
      <c r="M55" s="245"/>
      <c r="N55" s="245"/>
      <c r="O55" s="245"/>
      <c r="P55" s="245"/>
      <c r="Q55" s="245"/>
      <c r="R55" s="245"/>
      <c r="S55" s="245"/>
      <c r="T55" s="245"/>
      <c r="U55" s="245"/>
      <c r="V55" s="245"/>
      <c r="W55" s="245"/>
      <c r="X55" s="245"/>
      <c r="Y55" s="245"/>
      <c r="Z55" s="245"/>
      <c r="AA55" s="245"/>
      <c r="AB55" s="245"/>
      <c r="AC55" s="245"/>
      <c r="AD55" s="245"/>
      <c r="AE55" s="245"/>
      <c r="AF55" s="245"/>
      <c r="AG55" s="245"/>
      <c r="AH55" s="245"/>
      <c r="AI55" s="245"/>
      <c r="AJ55" s="245"/>
      <c r="AK55" s="245"/>
      <c r="AL55" s="245"/>
      <c r="AM55" s="245"/>
      <c r="AN55" s="245"/>
      <c r="AO55" s="245"/>
    </row>
    <row r="56" spans="1:41" x14ac:dyDescent="0.3">
      <c r="A56" s="245"/>
      <c r="B56" s="245"/>
      <c r="C56" s="245"/>
      <c r="D56" s="245"/>
      <c r="E56" s="245"/>
      <c r="F56" s="245"/>
      <c r="G56" s="245"/>
      <c r="H56" s="245"/>
      <c r="I56" s="245"/>
      <c r="J56" s="245"/>
      <c r="K56" s="245"/>
      <c r="L56" s="245"/>
      <c r="M56" s="245"/>
      <c r="N56" s="245"/>
      <c r="O56" s="245"/>
      <c r="P56" s="245"/>
      <c r="Q56" s="245"/>
      <c r="R56" s="245"/>
      <c r="S56" s="245"/>
    </row>
    <row r="57" spans="1:41" x14ac:dyDescent="0.3">
      <c r="A57" s="245"/>
      <c r="B57" s="245"/>
      <c r="C57" s="245"/>
      <c r="D57" s="245"/>
      <c r="E57" s="245"/>
      <c r="F57" s="245"/>
      <c r="G57" s="245"/>
      <c r="H57" s="245"/>
      <c r="I57" s="245"/>
      <c r="J57" s="245"/>
      <c r="K57" s="245"/>
      <c r="L57" s="245"/>
      <c r="M57" s="245"/>
      <c r="N57" s="245"/>
      <c r="O57" s="245"/>
    </row>
  </sheetData>
  <sheetProtection algorithmName="SHA-512" hashValue="8WX5ftM66RT+U1euOCVAYNHrybrqNAKcxC+MAx56TX/4g4jQuA8+8ap8eVsTckb5fozZdsw4+8+pOPVLAUtgDQ==" saltValue="Q3cDfexUByqZIEqj51Hj7g==" spinCount="100000" sheet="1" objects="1" scenarios="1"/>
  <mergeCells count="23">
    <mergeCell ref="D7:O7"/>
    <mergeCell ref="A1:O1"/>
    <mergeCell ref="D3:O3"/>
    <mergeCell ref="D4:O4"/>
    <mergeCell ref="D5:O5"/>
    <mergeCell ref="D6:O6"/>
    <mergeCell ref="D19:O19"/>
    <mergeCell ref="D8:O8"/>
    <mergeCell ref="D9:O9"/>
    <mergeCell ref="D10:O10"/>
    <mergeCell ref="D11:O11"/>
    <mergeCell ref="D12:O12"/>
    <mergeCell ref="D13:O13"/>
    <mergeCell ref="D14:O14"/>
    <mergeCell ref="D15:O15"/>
    <mergeCell ref="D16:O16"/>
    <mergeCell ref="D17:O17"/>
    <mergeCell ref="D18:O18"/>
    <mergeCell ref="D20:O20"/>
    <mergeCell ref="D21:O21"/>
    <mergeCell ref="D22:O22"/>
    <mergeCell ref="D23:O23"/>
    <mergeCell ref="D24:O24"/>
  </mergeCells>
  <pageMargins left="0.70866141732283472" right="0.70866141732283472" top="0.74803149606299213" bottom="0.74803149606299213" header="0.31496062992125984" footer="0.31496062992125984"/>
  <pageSetup paperSize="9" scale="4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116"/>
  <sheetViews>
    <sheetView zoomScale="72" zoomScaleNormal="72" workbookViewId="0">
      <selection activeCell="AA19" sqref="AA19"/>
    </sheetView>
  </sheetViews>
  <sheetFormatPr baseColWidth="10" defaultColWidth="10.6640625" defaultRowHeight="14.4" x14ac:dyDescent="0.3"/>
  <cols>
    <col min="1" max="2" width="10.6640625" style="7"/>
    <col min="3" max="3" width="13.109375" style="7" customWidth="1"/>
    <col min="4" max="4" width="10.6640625" style="7"/>
    <col min="5" max="5" width="14" style="7" customWidth="1"/>
    <col min="6" max="19" width="10.6640625" style="7"/>
    <col min="20" max="41" width="11.44140625" style="6" customWidth="1"/>
    <col min="42" max="16384" width="10.6640625" style="7"/>
  </cols>
  <sheetData>
    <row r="1" spans="1:55" ht="15" customHeight="1" x14ac:dyDescent="0.3">
      <c r="A1" s="383" t="s">
        <v>804</v>
      </c>
      <c r="B1" s="383"/>
      <c r="C1" s="383"/>
      <c r="D1" s="383"/>
      <c r="E1" s="383"/>
      <c r="F1" s="383"/>
      <c r="G1" s="383"/>
      <c r="H1" s="383"/>
      <c r="I1" s="383"/>
      <c r="J1" s="383"/>
      <c r="K1" s="383"/>
      <c r="L1" s="383"/>
      <c r="M1" s="383"/>
      <c r="N1" s="383"/>
      <c r="O1" s="383"/>
      <c r="P1" s="383"/>
      <c r="Q1" s="383"/>
      <c r="R1" s="383"/>
      <c r="S1" s="383"/>
      <c r="T1" s="383"/>
    </row>
    <row r="2" spans="1:55" ht="15" customHeight="1" x14ac:dyDescent="0.3">
      <c r="A2" s="383"/>
      <c r="B2" s="383"/>
      <c r="C2" s="383"/>
      <c r="D2" s="383"/>
      <c r="E2" s="383"/>
      <c r="F2" s="383"/>
      <c r="G2" s="383"/>
      <c r="H2" s="383"/>
      <c r="I2" s="383"/>
      <c r="J2" s="383"/>
      <c r="K2" s="383"/>
      <c r="L2" s="383"/>
      <c r="M2" s="383"/>
      <c r="N2" s="383"/>
      <c r="O2" s="383"/>
      <c r="P2" s="383"/>
      <c r="Q2" s="383"/>
      <c r="R2" s="383"/>
      <c r="S2" s="383"/>
      <c r="T2" s="383"/>
    </row>
    <row r="3" spans="1:55" x14ac:dyDescent="0.3">
      <c r="A3" s="8"/>
      <c r="B3" s="8"/>
      <c r="C3" s="6"/>
      <c r="D3" s="6"/>
      <c r="E3" s="6"/>
      <c r="F3" s="6"/>
      <c r="G3" s="6"/>
      <c r="H3" s="6"/>
      <c r="I3" s="6"/>
      <c r="J3" s="6"/>
      <c r="K3" s="6"/>
      <c r="L3" s="6"/>
      <c r="M3" s="6"/>
      <c r="N3" s="6"/>
      <c r="O3" s="6"/>
      <c r="P3" s="6"/>
      <c r="Q3" s="6"/>
      <c r="R3" s="11"/>
      <c r="S3" s="8"/>
      <c r="U3" s="28"/>
    </row>
    <row r="4" spans="1:55" ht="16.5" customHeight="1" x14ac:dyDescent="0.3">
      <c r="A4" s="8"/>
      <c r="B4" s="8"/>
      <c r="C4" s="384" t="s">
        <v>618</v>
      </c>
      <c r="D4" s="384"/>
      <c r="E4" s="384"/>
      <c r="F4" s="384"/>
      <c r="G4" s="390">
        <f>'Información de la empresa'!A7</f>
        <v>0</v>
      </c>
      <c r="H4" s="390"/>
      <c r="I4" s="390"/>
      <c r="J4" s="390"/>
      <c r="K4" s="390"/>
      <c r="L4" s="390"/>
      <c r="M4" s="390"/>
      <c r="N4" s="390"/>
      <c r="O4" s="390"/>
      <c r="P4" s="390"/>
      <c r="Q4" s="390"/>
      <c r="R4" s="11"/>
      <c r="S4" s="8"/>
    </row>
    <row r="5" spans="1:55" x14ac:dyDescent="0.3">
      <c r="A5" s="20"/>
      <c r="B5" s="20"/>
      <c r="C5" s="29"/>
      <c r="D5" s="30"/>
      <c r="E5" s="31"/>
      <c r="F5" s="31"/>
      <c r="G5" s="31"/>
      <c r="H5" s="31"/>
      <c r="I5" s="31"/>
      <c r="J5" s="31"/>
      <c r="K5" s="31"/>
      <c r="L5" s="31"/>
      <c r="M5" s="31"/>
      <c r="N5" s="31"/>
      <c r="O5" s="31"/>
      <c r="P5" s="31"/>
      <c r="Q5" s="31"/>
      <c r="R5" s="20"/>
      <c r="S5" s="20"/>
    </row>
    <row r="6" spans="1:55" x14ac:dyDescent="0.3">
      <c r="A6" s="20"/>
      <c r="B6" s="385" t="s">
        <v>619</v>
      </c>
      <c r="C6" s="385"/>
      <c r="D6" s="385"/>
      <c r="E6" s="385"/>
      <c r="F6" s="385"/>
      <c r="G6" s="385"/>
      <c r="H6" s="385"/>
      <c r="I6" s="385"/>
      <c r="J6" s="385"/>
      <c r="K6" s="385"/>
      <c r="L6" s="385"/>
      <c r="M6" s="385"/>
      <c r="N6" s="385"/>
      <c r="O6" s="385"/>
      <c r="P6" s="385"/>
      <c r="Q6" s="385"/>
      <c r="R6" s="385"/>
      <c r="S6" s="385"/>
    </row>
    <row r="7" spans="1:55" x14ac:dyDescent="0.3">
      <c r="A7" s="20"/>
      <c r="B7" s="385"/>
      <c r="C7" s="385"/>
      <c r="D7" s="385"/>
      <c r="E7" s="385"/>
      <c r="F7" s="385"/>
      <c r="G7" s="385"/>
      <c r="H7" s="385"/>
      <c r="I7" s="385"/>
      <c r="J7" s="385"/>
      <c r="K7" s="385"/>
      <c r="L7" s="385"/>
      <c r="M7" s="385"/>
      <c r="N7" s="385"/>
      <c r="O7" s="385"/>
      <c r="P7" s="385"/>
      <c r="Q7" s="385"/>
      <c r="R7" s="385"/>
      <c r="S7" s="385"/>
    </row>
    <row r="8" spans="1:55" x14ac:dyDescent="0.3">
      <c r="A8" s="20"/>
      <c r="B8" s="20"/>
      <c r="C8" s="20"/>
      <c r="D8" s="20"/>
      <c r="E8" s="20"/>
      <c r="F8" s="20"/>
      <c r="G8" s="20"/>
      <c r="H8" s="20"/>
      <c r="I8" s="20"/>
      <c r="J8" s="20"/>
      <c r="K8" s="20"/>
      <c r="L8" s="20"/>
      <c r="M8" s="20"/>
      <c r="N8" s="20"/>
      <c r="O8" s="20"/>
      <c r="P8" s="20"/>
      <c r="Q8" s="20"/>
      <c r="R8" s="20"/>
      <c r="S8" s="20"/>
      <c r="BB8" s="6" t="s">
        <v>794</v>
      </c>
      <c r="BC8" s="6"/>
    </row>
    <row r="9" spans="1:55" ht="16.5" customHeight="1" x14ac:dyDescent="0.3">
      <c r="A9" s="20"/>
      <c r="B9" s="20"/>
      <c r="C9" s="384" t="s">
        <v>620</v>
      </c>
      <c r="D9" s="384"/>
      <c r="E9" s="386">
        <f>'Información de la empresa'!D4</f>
        <v>0</v>
      </c>
      <c r="F9" s="31"/>
      <c r="G9" s="31"/>
      <c r="H9" s="31"/>
      <c r="I9" s="31"/>
      <c r="J9" s="31"/>
      <c r="K9" s="387" t="s">
        <v>621</v>
      </c>
      <c r="L9" s="387"/>
      <c r="M9" s="387"/>
      <c r="N9" s="387"/>
      <c r="O9" s="388">
        <f>IF(ISNUMBER(F21),F21,"")</f>
        <v>0</v>
      </c>
      <c r="P9" s="388"/>
      <c r="Q9" s="389" t="s">
        <v>622</v>
      </c>
      <c r="R9" s="389"/>
      <c r="S9" s="20"/>
      <c r="BB9" s="6" t="s">
        <v>795</v>
      </c>
      <c r="BC9" s="231">
        <f>F15</f>
        <v>0</v>
      </c>
    </row>
    <row r="10" spans="1:55" x14ac:dyDescent="0.3">
      <c r="A10" s="20"/>
      <c r="B10" s="20"/>
      <c r="C10" s="384"/>
      <c r="D10" s="384"/>
      <c r="E10" s="386"/>
      <c r="F10" s="31"/>
      <c r="G10" s="31"/>
      <c r="H10" s="31"/>
      <c r="I10" s="31"/>
      <c r="J10" s="31"/>
      <c r="K10" s="387"/>
      <c r="L10" s="387"/>
      <c r="M10" s="387"/>
      <c r="N10" s="387"/>
      <c r="O10" s="388"/>
      <c r="P10" s="388"/>
      <c r="Q10" s="389"/>
      <c r="R10" s="389"/>
      <c r="S10" s="20"/>
      <c r="BB10" s="6" t="s">
        <v>796</v>
      </c>
      <c r="BC10" s="231">
        <f>F17</f>
        <v>0</v>
      </c>
    </row>
    <row r="11" spans="1:55" x14ac:dyDescent="0.3">
      <c r="A11" s="20"/>
      <c r="B11" s="20"/>
      <c r="C11" s="31"/>
      <c r="D11" s="31"/>
      <c r="E11" s="31"/>
      <c r="F11" s="31"/>
      <c r="G11" s="31"/>
      <c r="H11" s="31"/>
      <c r="I11" s="31"/>
      <c r="J11" s="31"/>
      <c r="K11" s="31"/>
      <c r="L11" s="31"/>
      <c r="M11" s="31"/>
      <c r="N11" s="31"/>
      <c r="O11" s="31"/>
      <c r="P11" s="31"/>
      <c r="Q11" s="31"/>
      <c r="R11" s="20"/>
      <c r="S11" s="20"/>
      <c r="BB11" s="6" t="s">
        <v>797</v>
      </c>
      <c r="BC11" s="231">
        <f>F19</f>
        <v>0</v>
      </c>
    </row>
    <row r="12" spans="1:55" ht="16.5" customHeight="1" x14ac:dyDescent="0.3">
      <c r="A12" s="20"/>
      <c r="B12" s="20"/>
      <c r="C12" s="391" t="s">
        <v>623</v>
      </c>
      <c r="D12" s="392" t="s">
        <v>624</v>
      </c>
      <c r="E12" s="392"/>
      <c r="F12" s="393">
        <f>'Combustibles-Fósiles Alcance 1'!H14/1000</f>
        <v>0</v>
      </c>
      <c r="G12" s="393"/>
      <c r="H12" s="394" t="s">
        <v>625</v>
      </c>
      <c r="I12" s="394"/>
      <c r="J12" s="32"/>
      <c r="K12" s="33"/>
      <c r="L12" s="31"/>
      <c r="M12" s="31"/>
      <c r="N12" s="31"/>
      <c r="O12" s="31"/>
      <c r="P12" s="31"/>
      <c r="Q12" s="31"/>
      <c r="R12" s="20"/>
      <c r="S12" s="20"/>
      <c r="BB12" s="6" t="s">
        <v>798</v>
      </c>
      <c r="BC12" s="231">
        <f>BC11+BC10+BC9</f>
        <v>0</v>
      </c>
    </row>
    <row r="13" spans="1:55" ht="39.75" customHeight="1" x14ac:dyDescent="0.3">
      <c r="A13" s="20"/>
      <c r="B13" s="20"/>
      <c r="C13" s="391"/>
      <c r="D13" s="392" t="s">
        <v>626</v>
      </c>
      <c r="E13" s="392"/>
      <c r="F13" s="393">
        <f>'Combustibles-Fósiles Alcance 1'!N70/1000</f>
        <v>0</v>
      </c>
      <c r="G13" s="393"/>
      <c r="H13" s="394" t="s">
        <v>625</v>
      </c>
      <c r="I13" s="394"/>
      <c r="J13" s="32"/>
      <c r="K13" s="33"/>
      <c r="L13" s="31"/>
      <c r="M13" s="31"/>
      <c r="N13" s="31"/>
      <c r="O13" s="31"/>
      <c r="P13" s="31"/>
      <c r="Q13" s="31"/>
      <c r="R13" s="20"/>
      <c r="S13" s="20"/>
    </row>
    <row r="14" spans="1:55" ht="32.25" customHeight="1" x14ac:dyDescent="0.3">
      <c r="A14" s="20"/>
      <c r="B14" s="20"/>
      <c r="C14" s="391"/>
      <c r="D14" s="392" t="s">
        <v>627</v>
      </c>
      <c r="E14" s="392"/>
      <c r="F14" s="393">
        <f>'Fluorados-Alcance 1'!I11/1000</f>
        <v>0</v>
      </c>
      <c r="G14" s="393"/>
      <c r="H14" s="394" t="s">
        <v>628</v>
      </c>
      <c r="I14" s="394"/>
      <c r="J14" s="32"/>
      <c r="K14" s="33"/>
      <c r="L14" s="31"/>
      <c r="M14" s="31"/>
      <c r="N14" s="31"/>
      <c r="O14" s="31"/>
      <c r="P14" s="31"/>
      <c r="Q14" s="31"/>
      <c r="R14" s="20"/>
      <c r="S14" s="20"/>
    </row>
    <row r="15" spans="1:55" ht="16.5" customHeight="1" x14ac:dyDescent="0.3">
      <c r="A15" s="20"/>
      <c r="B15" s="20"/>
      <c r="C15" s="395" t="s">
        <v>629</v>
      </c>
      <c r="D15" s="395"/>
      <c r="E15" s="395"/>
      <c r="F15" s="396">
        <f>SUM(F12:G14)</f>
        <v>0</v>
      </c>
      <c r="G15" s="396"/>
      <c r="H15" s="397" t="s">
        <v>630</v>
      </c>
      <c r="I15" s="397"/>
      <c r="J15" s="32"/>
      <c r="K15" s="33"/>
      <c r="L15" s="31"/>
      <c r="M15" s="31"/>
      <c r="N15" s="31"/>
      <c r="O15" s="31"/>
      <c r="P15" s="31"/>
      <c r="Q15" s="31"/>
      <c r="R15" s="20"/>
      <c r="S15" s="20"/>
    </row>
    <row r="16" spans="1:55" x14ac:dyDescent="0.3">
      <c r="A16" s="20"/>
      <c r="B16" s="20"/>
      <c r="C16" s="31"/>
      <c r="D16" s="34"/>
      <c r="E16" s="34"/>
      <c r="F16" s="35"/>
      <c r="G16" s="35"/>
      <c r="H16" s="259"/>
      <c r="I16" s="259"/>
      <c r="J16" s="32"/>
      <c r="K16" s="36"/>
      <c r="L16" s="31"/>
      <c r="M16" s="31"/>
      <c r="N16" s="31"/>
      <c r="O16" s="31"/>
      <c r="P16" s="31"/>
      <c r="Q16" s="31"/>
      <c r="R16" s="20"/>
      <c r="S16" s="20"/>
    </row>
    <row r="17" spans="1:19" ht="16.5" customHeight="1" x14ac:dyDescent="0.3">
      <c r="A17" s="20"/>
      <c r="B17" s="20"/>
      <c r="C17" s="37" t="s">
        <v>631</v>
      </c>
      <c r="D17" s="392" t="s">
        <v>632</v>
      </c>
      <c r="E17" s="392"/>
      <c r="F17" s="396">
        <f>('Electricidad-Alcance 2'!F10+'Electricidad-Alcance 2'!F28)/1000</f>
        <v>0</v>
      </c>
      <c r="G17" s="396"/>
      <c r="H17" s="397" t="s">
        <v>622</v>
      </c>
      <c r="I17" s="397"/>
      <c r="J17" s="32"/>
      <c r="K17" s="33"/>
      <c r="L17" s="31"/>
      <c r="M17" s="31"/>
      <c r="N17" s="31"/>
      <c r="O17" s="31"/>
      <c r="P17" s="31"/>
      <c r="Q17" s="31"/>
      <c r="R17" s="20"/>
      <c r="S17" s="20"/>
    </row>
    <row r="18" spans="1:19" x14ac:dyDescent="0.3">
      <c r="A18" s="20"/>
      <c r="B18" s="20"/>
      <c r="C18" s="38"/>
      <c r="D18" s="39"/>
      <c r="E18" s="39"/>
      <c r="F18" s="40"/>
      <c r="G18" s="40"/>
      <c r="H18" s="260"/>
      <c r="I18" s="260"/>
      <c r="J18" s="32"/>
      <c r="K18" s="33"/>
      <c r="L18" s="31"/>
      <c r="M18" s="31"/>
      <c r="N18" s="31"/>
      <c r="O18" s="31"/>
      <c r="P18" s="31"/>
      <c r="Q18" s="31"/>
      <c r="R18" s="20"/>
      <c r="S18" s="20"/>
    </row>
    <row r="19" spans="1:19" ht="16.5" customHeight="1" x14ac:dyDescent="0.3">
      <c r="A19" s="20"/>
      <c r="B19" s="20"/>
      <c r="C19" s="37" t="s">
        <v>633</v>
      </c>
      <c r="D19" s="392"/>
      <c r="E19" s="392"/>
      <c r="F19" s="396">
        <f>'Otras emisiones- Alcance 3'!L20/1000</f>
        <v>0</v>
      </c>
      <c r="G19" s="396"/>
      <c r="H19" s="397" t="s">
        <v>622</v>
      </c>
      <c r="I19" s="397"/>
      <c r="J19" s="32"/>
      <c r="K19" s="33"/>
      <c r="L19" s="31"/>
      <c r="M19" s="31"/>
      <c r="N19" s="31"/>
      <c r="O19" s="31"/>
      <c r="P19" s="31"/>
      <c r="Q19" s="31"/>
      <c r="R19" s="20"/>
      <c r="S19" s="20"/>
    </row>
    <row r="20" spans="1:19" x14ac:dyDescent="0.3">
      <c r="A20" s="20"/>
      <c r="B20" s="20"/>
      <c r="C20" s="31"/>
      <c r="D20" s="31"/>
      <c r="E20" s="31"/>
      <c r="F20" s="41"/>
      <c r="G20" s="41"/>
      <c r="H20" s="31"/>
      <c r="I20" s="31"/>
      <c r="J20" s="32"/>
      <c r="K20" s="36"/>
      <c r="L20" s="31"/>
      <c r="M20" s="31"/>
      <c r="N20" s="31"/>
      <c r="O20" s="31"/>
      <c r="P20" s="31"/>
      <c r="Q20" s="31"/>
      <c r="R20" s="20"/>
      <c r="S20" s="20"/>
    </row>
    <row r="21" spans="1:19" ht="16.5" customHeight="1" x14ac:dyDescent="0.3">
      <c r="A21" s="8"/>
      <c r="B21" s="8"/>
      <c r="C21" s="391" t="s">
        <v>634</v>
      </c>
      <c r="D21" s="391"/>
      <c r="E21" s="391"/>
      <c r="F21" s="398">
        <f>IF(ISNUMBER(SUM(F12+F13+F14+F17)),SUM(F12+F13+F14+F17),"")+F19</f>
        <v>0</v>
      </c>
      <c r="G21" s="398"/>
      <c r="H21" s="399" t="s">
        <v>635</v>
      </c>
      <c r="I21" s="399"/>
      <c r="J21" s="8"/>
      <c r="K21" s="33"/>
      <c r="L21" s="31"/>
      <c r="M21" s="31"/>
      <c r="N21" s="31"/>
      <c r="O21" s="31"/>
      <c r="P21" s="31"/>
      <c r="Q21" s="31"/>
      <c r="R21" s="8"/>
      <c r="S21" s="8"/>
    </row>
    <row r="22" spans="1:19" ht="28.95" customHeight="1" x14ac:dyDescent="0.3">
      <c r="A22" s="8"/>
      <c r="B22" s="8"/>
      <c r="C22" s="400" t="s">
        <v>636</v>
      </c>
      <c r="D22" s="400"/>
      <c r="E22" s="400"/>
      <c r="F22" s="400"/>
      <c r="G22" s="400"/>
      <c r="H22" s="400"/>
      <c r="I22" s="400"/>
      <c r="J22" s="31"/>
      <c r="K22" s="31"/>
      <c r="L22" s="31"/>
      <c r="M22" s="31"/>
      <c r="N22" s="31"/>
      <c r="O22" s="31"/>
      <c r="P22" s="31"/>
      <c r="Q22" s="31"/>
      <c r="R22" s="8"/>
      <c r="S22" s="8"/>
    </row>
    <row r="23" spans="1:19" ht="15.6" x14ac:dyDescent="0.3">
      <c r="A23" s="8"/>
      <c r="B23" s="401" t="s">
        <v>826</v>
      </c>
      <c r="C23" s="401"/>
      <c r="D23" s="401"/>
      <c r="E23" s="401"/>
      <c r="F23" s="401"/>
      <c r="G23" s="401"/>
      <c r="H23" s="401"/>
      <c r="I23" s="401"/>
      <c r="J23" s="401"/>
      <c r="K23" s="401"/>
      <c r="L23" s="401"/>
      <c r="M23" s="401"/>
      <c r="N23" s="401"/>
      <c r="O23" s="401"/>
      <c r="P23" s="401"/>
      <c r="Q23" s="401"/>
      <c r="R23" s="401"/>
      <c r="S23" s="401"/>
    </row>
    <row r="24" spans="1:19" x14ac:dyDescent="0.3">
      <c r="A24" s="8"/>
      <c r="B24" s="8"/>
      <c r="C24" s="31"/>
      <c r="D24" s="31"/>
      <c r="E24" s="31"/>
      <c r="F24" s="31"/>
      <c r="G24" s="31"/>
      <c r="H24" s="31"/>
      <c r="I24" s="31"/>
      <c r="J24" s="31"/>
      <c r="K24" s="31"/>
      <c r="L24" s="31"/>
      <c r="M24" s="31"/>
      <c r="N24" s="31"/>
      <c r="O24" s="31"/>
      <c r="P24" s="31"/>
      <c r="Q24" s="31"/>
      <c r="R24" s="8"/>
      <c r="S24" s="8"/>
    </row>
    <row r="25" spans="1:19" x14ac:dyDescent="0.3">
      <c r="A25" s="8"/>
      <c r="B25" s="8"/>
      <c r="C25" s="42"/>
      <c r="D25" s="43"/>
      <c r="E25" s="43"/>
      <c r="F25" s="44"/>
      <c r="G25" s="44"/>
      <c r="H25" s="45"/>
      <c r="I25" s="46"/>
      <c r="J25" s="20"/>
      <c r="K25" s="20"/>
      <c r="L25" s="31"/>
      <c r="M25" s="31"/>
      <c r="N25" s="31"/>
      <c r="O25" s="31"/>
      <c r="P25" s="31"/>
      <c r="Q25" s="31"/>
      <c r="R25" s="8"/>
      <c r="S25" s="8"/>
    </row>
    <row r="26" spans="1:19" ht="18" x14ac:dyDescent="0.3">
      <c r="A26" s="20"/>
      <c r="B26" s="20"/>
      <c r="C26" s="47"/>
      <c r="D26" s="48"/>
      <c r="E26" s="3">
        <f>F21</f>
        <v>0</v>
      </c>
      <c r="F26" s="49" t="s">
        <v>637</v>
      </c>
      <c r="G26" s="233" t="s">
        <v>638</v>
      </c>
      <c r="H26" s="50"/>
      <c r="I26" s="46"/>
      <c r="J26" s="20"/>
      <c r="K26" s="20"/>
      <c r="L26" s="31"/>
      <c r="M26" s="31"/>
      <c r="N26" s="31"/>
      <c r="O26" s="31"/>
      <c r="P26" s="31"/>
      <c r="Q26" s="31"/>
      <c r="R26" s="20"/>
      <c r="S26" s="20"/>
    </row>
    <row r="27" spans="1:19" ht="18.75" customHeight="1" x14ac:dyDescent="0.35">
      <c r="A27" s="20"/>
      <c r="B27" s="20"/>
      <c r="C27" s="402" t="s">
        <v>639</v>
      </c>
      <c r="D27" s="48"/>
      <c r="E27" s="51"/>
      <c r="F27" s="52"/>
      <c r="G27" s="53"/>
      <c r="H27" s="50"/>
      <c r="I27" s="46"/>
      <c r="J27" s="20"/>
      <c r="K27" s="20"/>
      <c r="L27" s="31"/>
      <c r="M27" s="31"/>
      <c r="N27" s="20"/>
      <c r="O27" s="31"/>
      <c r="P27" s="31"/>
      <c r="Q27" s="31"/>
      <c r="R27" s="20"/>
      <c r="S27" s="20"/>
    </row>
    <row r="28" spans="1:19" ht="15.6" x14ac:dyDescent="0.3">
      <c r="A28" s="20"/>
      <c r="B28" s="20"/>
      <c r="C28" s="402"/>
      <c r="D28" s="240">
        <f>IF(ISNUMBER([1]Datos!$G$266),[1]Datos!$G$248,"")</f>
        <v>2019</v>
      </c>
      <c r="E28" s="238" t="str">
        <f>IF('Información de la empresa'!H25&gt;0,('Información de la empresa'!H18/'Información de la empresa'!H25),"0")</f>
        <v>0</v>
      </c>
      <c r="F28" s="49" t="s">
        <v>640</v>
      </c>
      <c r="G28" s="232">
        <f>'Información de la empresa'!I25</f>
        <v>0</v>
      </c>
      <c r="H28" s="54"/>
      <c r="I28" s="46"/>
      <c r="J28" s="20"/>
      <c r="K28" s="20"/>
      <c r="L28" s="31"/>
      <c r="M28" s="31"/>
      <c r="N28" s="31"/>
      <c r="O28" s="31"/>
      <c r="P28" s="31"/>
      <c r="Q28" s="31"/>
      <c r="R28" s="20"/>
      <c r="S28" s="20"/>
    </row>
    <row r="29" spans="1:19" ht="18" x14ac:dyDescent="0.3">
      <c r="A29" s="20"/>
      <c r="B29" s="20"/>
      <c r="C29" s="402"/>
      <c r="D29" s="55"/>
      <c r="E29" s="56"/>
      <c r="F29" s="57"/>
      <c r="G29" s="58"/>
      <c r="H29" s="59"/>
      <c r="I29" s="46"/>
      <c r="J29" s="20"/>
      <c r="K29" s="20"/>
      <c r="L29" s="20"/>
      <c r="M29" s="20"/>
      <c r="N29" s="20"/>
      <c r="O29" s="20"/>
      <c r="P29" s="20"/>
      <c r="Q29" s="20"/>
      <c r="R29" s="20"/>
      <c r="S29" s="20"/>
    </row>
    <row r="30" spans="1:19" ht="18" x14ac:dyDescent="0.3">
      <c r="A30" s="20"/>
      <c r="B30" s="20"/>
      <c r="C30" s="47"/>
      <c r="D30" s="60"/>
      <c r="E30" s="239" t="str">
        <f>IF('Información de la empresa'!H33&gt;0,'Información de la empresa'!H18/'Información de la empresa'!H33,"0")</f>
        <v>0</v>
      </c>
      <c r="F30" s="49" t="s">
        <v>640</v>
      </c>
      <c r="G30" s="233" t="str">
        <f>'Información de la empresa'!H32</f>
        <v xml:space="preserve">  Nº de empleados</v>
      </c>
      <c r="H30" s="54"/>
      <c r="I30" s="46"/>
      <c r="J30" s="20"/>
      <c r="K30" s="20"/>
      <c r="L30" s="20"/>
      <c r="M30" s="20"/>
      <c r="N30" s="20"/>
      <c r="O30" s="20"/>
      <c r="P30" s="20"/>
      <c r="Q30" s="20"/>
      <c r="R30" s="20"/>
      <c r="S30" s="20"/>
    </row>
    <row r="31" spans="1:19" ht="18" x14ac:dyDescent="0.3">
      <c r="A31" s="20"/>
      <c r="B31" s="20"/>
      <c r="C31" s="47"/>
      <c r="D31" s="60"/>
      <c r="E31" s="56"/>
      <c r="F31" s="57"/>
      <c r="G31" s="58"/>
      <c r="H31" s="59"/>
      <c r="I31" s="46"/>
      <c r="J31" s="20"/>
      <c r="K31" s="20"/>
      <c r="L31" s="20"/>
      <c r="M31" s="20"/>
      <c r="N31" s="20"/>
      <c r="O31" s="20"/>
      <c r="P31" s="20"/>
      <c r="Q31" s="20"/>
      <c r="R31" s="20"/>
      <c r="S31" s="20"/>
    </row>
    <row r="32" spans="1:19" ht="18" x14ac:dyDescent="0.3">
      <c r="A32" s="20"/>
      <c r="B32" s="20"/>
      <c r="C32" s="47"/>
      <c r="D32" s="60"/>
      <c r="E32" s="239" t="str">
        <f>IF('Información de la empresa'!G33&gt;0,F21/'Información de la empresa'!G33,"0")</f>
        <v>0</v>
      </c>
      <c r="F32" s="49" t="s">
        <v>640</v>
      </c>
      <c r="G32" s="233" t="s">
        <v>834</v>
      </c>
      <c r="H32" s="54"/>
      <c r="I32" s="46"/>
      <c r="J32" s="15"/>
      <c r="K32" s="15"/>
      <c r="L32" s="20"/>
      <c r="M32" s="20"/>
      <c r="N32" s="20"/>
      <c r="O32" s="20"/>
      <c r="P32" s="20"/>
      <c r="Q32" s="20"/>
      <c r="R32" s="20"/>
      <c r="S32" s="20"/>
    </row>
    <row r="33" spans="1:19" ht="18" x14ac:dyDescent="0.3">
      <c r="A33" s="20"/>
      <c r="B33" s="20"/>
      <c r="C33" s="247"/>
      <c r="D33" s="247"/>
      <c r="E33" s="247"/>
      <c r="F33" s="247"/>
      <c r="G33" s="247"/>
      <c r="H33" s="247"/>
      <c r="I33" s="46"/>
      <c r="J33" s="20"/>
      <c r="K33" s="20"/>
      <c r="L33" s="20"/>
      <c r="M33" s="20"/>
      <c r="N33" s="20"/>
      <c r="O33" s="20"/>
      <c r="P33" s="20"/>
      <c r="Q33" s="20"/>
      <c r="R33" s="20"/>
      <c r="S33" s="20"/>
    </row>
    <row r="34" spans="1:19" x14ac:dyDescent="0.3">
      <c r="A34" s="20"/>
      <c r="B34" s="20"/>
      <c r="C34" s="26"/>
      <c r="D34" s="26"/>
      <c r="E34" s="26"/>
      <c r="F34" s="26"/>
      <c r="G34" s="26"/>
      <c r="H34" s="26"/>
      <c r="I34" s="46"/>
      <c r="J34" s="20"/>
      <c r="K34" s="20"/>
      <c r="L34" s="20"/>
      <c r="M34" s="20"/>
      <c r="N34" s="20"/>
      <c r="O34" s="20"/>
      <c r="P34" s="20"/>
      <c r="Q34" s="20"/>
      <c r="R34" s="20"/>
      <c r="S34" s="20"/>
    </row>
    <row r="35" spans="1:19" x14ac:dyDescent="0.3">
      <c r="A35" s="20"/>
      <c r="B35" s="20"/>
      <c r="C35" s="61"/>
      <c r="D35" s="62"/>
      <c r="E35" s="63"/>
      <c r="F35" s="64"/>
      <c r="G35" s="65"/>
      <c r="H35" s="66"/>
      <c r="I35" s="46"/>
      <c r="J35" s="20"/>
      <c r="K35" s="20"/>
      <c r="L35" s="20"/>
      <c r="M35" s="20"/>
      <c r="N35" s="20"/>
      <c r="O35" s="20"/>
      <c r="P35" s="20"/>
      <c r="Q35" s="20"/>
      <c r="R35" s="20"/>
      <c r="S35" s="20"/>
    </row>
    <row r="36" spans="1:19" ht="18" x14ac:dyDescent="0.3">
      <c r="A36" s="20"/>
      <c r="B36" s="20"/>
      <c r="C36" s="67"/>
      <c r="D36" s="68"/>
      <c r="E36" s="3">
        <f>'Información de la empresa'!H12</f>
        <v>0</v>
      </c>
      <c r="F36" s="69" t="s">
        <v>640</v>
      </c>
      <c r="G36" s="4" t="str">
        <f>IF(ISTEXT(G26),G26,"")</f>
        <v>año</v>
      </c>
      <c r="H36" s="70"/>
      <c r="I36" s="46"/>
      <c r="J36" s="20"/>
      <c r="K36" s="20"/>
      <c r="L36" s="20"/>
      <c r="M36" s="20"/>
      <c r="N36" s="20"/>
      <c r="O36" s="20"/>
      <c r="P36" s="20"/>
      <c r="Q36" s="20"/>
      <c r="R36" s="20"/>
      <c r="S36" s="20"/>
    </row>
    <row r="37" spans="1:19" ht="18" x14ac:dyDescent="0.35">
      <c r="A37" s="20"/>
      <c r="B37" s="20"/>
      <c r="C37" s="71"/>
      <c r="D37" s="68"/>
      <c r="E37" s="72"/>
      <c r="F37" s="73"/>
      <c r="G37" s="74"/>
      <c r="H37" s="70"/>
      <c r="I37" s="46"/>
      <c r="J37" s="20"/>
      <c r="K37" s="20"/>
      <c r="L37" s="20"/>
      <c r="M37" s="20"/>
      <c r="N37" s="20"/>
      <c r="O37" s="20"/>
      <c r="P37" s="20"/>
      <c r="Q37" s="20"/>
      <c r="R37" s="20"/>
      <c r="S37" s="20"/>
    </row>
    <row r="38" spans="1:19" ht="15.6" x14ac:dyDescent="0.3">
      <c r="A38" s="20"/>
      <c r="B38" s="20"/>
      <c r="C38" s="75" t="s">
        <v>641</v>
      </c>
      <c r="D38" s="234">
        <f>'Información de la empresa'!E12</f>
        <v>0</v>
      </c>
      <c r="E38" s="238" t="str">
        <f>IF('Información de la empresa'!F27&gt;0,('Información de la empresa'!H12/'Información de la empresa'!H27),"0")</f>
        <v>0</v>
      </c>
      <c r="F38" s="69" t="s">
        <v>640</v>
      </c>
      <c r="G38" s="5">
        <f>'Información de la empresa'!I25</f>
        <v>0</v>
      </c>
      <c r="H38" s="76"/>
      <c r="I38" s="46"/>
      <c r="J38" s="20"/>
      <c r="K38" s="20"/>
      <c r="L38" s="20"/>
      <c r="M38" s="20"/>
      <c r="N38" s="20"/>
      <c r="O38" s="20"/>
      <c r="P38" s="20"/>
      <c r="Q38" s="20"/>
      <c r="R38" s="20"/>
      <c r="S38" s="20"/>
    </row>
    <row r="39" spans="1:19" ht="18" x14ac:dyDescent="0.3">
      <c r="A39" s="20"/>
      <c r="B39" s="20"/>
      <c r="C39" s="77"/>
      <c r="D39" s="78"/>
      <c r="E39" s="79"/>
      <c r="F39" s="69"/>
      <c r="G39" s="74"/>
      <c r="H39" s="70"/>
      <c r="I39" s="46"/>
      <c r="J39" s="20"/>
      <c r="K39" s="20"/>
      <c r="L39" s="20"/>
      <c r="M39" s="20"/>
      <c r="N39" s="20"/>
      <c r="O39" s="20"/>
      <c r="P39" s="20"/>
      <c r="Q39" s="20"/>
      <c r="R39" s="20"/>
      <c r="S39" s="20"/>
    </row>
    <row r="40" spans="1:19" ht="18" x14ac:dyDescent="0.3">
      <c r="A40" s="20"/>
      <c r="B40" s="20"/>
      <c r="C40" s="67"/>
      <c r="D40" s="80"/>
      <c r="E40" s="239" t="str">
        <f>IF('Información de la empresa'!H35&gt;0,'Información de la empresa'!H12/'Información de la empresa'!H35,"0")</f>
        <v>0</v>
      </c>
      <c r="F40" s="69" t="s">
        <v>640</v>
      </c>
      <c r="G40" s="4" t="str">
        <f>'Información de la empresa'!H32</f>
        <v xml:space="preserve">  Nº de empleados</v>
      </c>
      <c r="H40" s="76"/>
      <c r="I40" s="81"/>
      <c r="J40" s="20"/>
      <c r="K40" s="20"/>
      <c r="L40" s="20"/>
      <c r="M40" s="20"/>
      <c r="N40" s="20"/>
      <c r="O40" s="20"/>
      <c r="P40" s="20"/>
      <c r="Q40" s="20"/>
      <c r="R40" s="20"/>
      <c r="S40" s="20"/>
    </row>
    <row r="41" spans="1:19" ht="18" x14ac:dyDescent="0.3">
      <c r="A41" s="20"/>
      <c r="B41" s="20"/>
      <c r="C41" s="77"/>
      <c r="D41" s="78"/>
      <c r="E41" s="79"/>
      <c r="F41" s="69"/>
      <c r="G41" s="74"/>
      <c r="H41" s="70"/>
      <c r="I41" s="46"/>
      <c r="J41" s="20"/>
      <c r="K41" s="20"/>
      <c r="L41" s="20"/>
      <c r="M41" s="20"/>
      <c r="N41" s="20"/>
      <c r="O41" s="20"/>
      <c r="P41" s="20"/>
      <c r="Q41" s="20"/>
      <c r="R41" s="20"/>
      <c r="S41" s="20"/>
    </row>
    <row r="42" spans="1:19" ht="18" x14ac:dyDescent="0.3">
      <c r="A42" s="20"/>
      <c r="B42" s="20"/>
      <c r="C42" s="67"/>
      <c r="D42" s="80"/>
      <c r="E42" s="239" t="str">
        <f>IF('Información de la empresa'!G35&gt;0,'Información de la empresa'!H12/'Información de la empresa'!G35,"0")</f>
        <v>0</v>
      </c>
      <c r="F42" s="69" t="s">
        <v>640</v>
      </c>
      <c r="G42" s="4" t="s">
        <v>834</v>
      </c>
      <c r="H42" s="76"/>
      <c r="I42" s="46"/>
      <c r="J42" s="20"/>
      <c r="K42" s="20"/>
      <c r="L42" s="20"/>
      <c r="M42" s="20"/>
      <c r="N42" s="20"/>
      <c r="O42" s="20"/>
      <c r="P42" s="82"/>
      <c r="Q42" s="20"/>
      <c r="R42" s="20"/>
      <c r="S42" s="20"/>
    </row>
    <row r="43" spans="1:19" ht="18" x14ac:dyDescent="0.3">
      <c r="A43" s="20"/>
      <c r="B43" s="20"/>
      <c r="C43" s="77"/>
      <c r="D43" s="78"/>
      <c r="E43" s="79"/>
      <c r="F43" s="69"/>
      <c r="G43" s="74"/>
      <c r="H43" s="70"/>
      <c r="I43" s="46"/>
      <c r="J43" s="20"/>
      <c r="K43" s="20"/>
      <c r="L43" s="20"/>
      <c r="M43" s="20"/>
      <c r="N43" s="20"/>
      <c r="O43" s="20"/>
      <c r="P43" s="20"/>
      <c r="Q43" s="20"/>
      <c r="R43" s="20"/>
      <c r="S43" s="20"/>
    </row>
    <row r="44" spans="1:19" x14ac:dyDescent="0.3">
      <c r="A44" s="20"/>
      <c r="B44" s="20"/>
      <c r="C44" s="26"/>
      <c r="D44" s="26"/>
      <c r="E44" s="26"/>
      <c r="F44" s="26"/>
      <c r="G44" s="26"/>
      <c r="H44" s="26"/>
      <c r="I44" s="46"/>
      <c r="J44" s="20"/>
      <c r="K44" s="20"/>
      <c r="L44" s="20"/>
      <c r="M44" s="20"/>
      <c r="N44" s="20"/>
      <c r="O44" s="20"/>
      <c r="P44" s="83"/>
      <c r="Q44" s="83"/>
      <c r="R44" s="83"/>
      <c r="S44" s="83"/>
    </row>
    <row r="45" spans="1:19" x14ac:dyDescent="0.3">
      <c r="A45" s="20"/>
      <c r="B45" s="20"/>
      <c r="C45" s="61"/>
      <c r="D45" s="62"/>
      <c r="E45" s="63"/>
      <c r="F45" s="65"/>
      <c r="G45" s="65"/>
      <c r="H45" s="66"/>
      <c r="I45" s="46"/>
      <c r="J45" s="20"/>
      <c r="K45" s="20"/>
      <c r="L45" s="20"/>
      <c r="M45" s="20"/>
      <c r="N45" s="20"/>
      <c r="O45" s="20"/>
      <c r="P45" s="20"/>
      <c r="Q45" s="83"/>
      <c r="R45" s="83"/>
      <c r="S45" s="83"/>
    </row>
    <row r="46" spans="1:19" ht="21" x14ac:dyDescent="0.3">
      <c r="A46" s="20"/>
      <c r="B46" s="20"/>
      <c r="C46" s="67"/>
      <c r="D46" s="68"/>
      <c r="E46" s="3">
        <f>'Información de la empresa'!H14</f>
        <v>0</v>
      </c>
      <c r="F46" s="69" t="s">
        <v>640</v>
      </c>
      <c r="G46" s="4" t="str">
        <f>IF(ISTEXT(G26),G26,"")</f>
        <v>año</v>
      </c>
      <c r="H46" s="70"/>
      <c r="I46" s="46"/>
      <c r="J46" s="20"/>
      <c r="K46" s="20"/>
      <c r="L46" s="20"/>
      <c r="M46" s="20"/>
      <c r="N46" s="20"/>
      <c r="O46" s="20"/>
      <c r="P46" s="20"/>
      <c r="Q46" s="83"/>
      <c r="R46" s="84"/>
      <c r="S46" s="84"/>
    </row>
    <row r="47" spans="1:19" ht="21" x14ac:dyDescent="0.35">
      <c r="A47" s="20"/>
      <c r="B47" s="20"/>
      <c r="C47" s="71"/>
      <c r="D47" s="68"/>
      <c r="E47" s="72"/>
      <c r="F47" s="73"/>
      <c r="G47" s="74"/>
      <c r="H47" s="70"/>
      <c r="I47" s="46"/>
      <c r="J47" s="20"/>
      <c r="K47" s="20"/>
      <c r="L47" s="20"/>
      <c r="M47" s="20"/>
      <c r="N47" s="20"/>
      <c r="O47" s="20"/>
      <c r="P47" s="20"/>
      <c r="Q47" s="84"/>
      <c r="R47" s="84"/>
      <c r="S47" s="84"/>
    </row>
    <row r="48" spans="1:19" ht="21" x14ac:dyDescent="0.3">
      <c r="A48" s="20"/>
      <c r="B48" s="20"/>
      <c r="C48" s="75" t="s">
        <v>642</v>
      </c>
      <c r="D48" s="234">
        <f>'Información de la empresa'!E14</f>
        <v>0</v>
      </c>
      <c r="E48" s="237" t="str">
        <f>IF('Información de la empresa'!H28&gt;0,'Información de la empresa'!H14/'Información de la empresa'!H28,"0")</f>
        <v>0</v>
      </c>
      <c r="F48" s="69" t="s">
        <v>640</v>
      </c>
      <c r="G48" s="5">
        <f>'Información de la empresa'!I25</f>
        <v>0</v>
      </c>
      <c r="H48" s="76"/>
      <c r="I48" s="81"/>
      <c r="J48" s="20"/>
      <c r="K48" s="20"/>
      <c r="L48" s="20"/>
      <c r="M48" s="20"/>
      <c r="N48" s="20"/>
      <c r="O48" s="20"/>
      <c r="P48" s="20"/>
      <c r="Q48" s="84"/>
      <c r="R48" s="84"/>
      <c r="S48" s="84"/>
    </row>
    <row r="49" spans="1:19" ht="18" x14ac:dyDescent="0.3">
      <c r="A49" s="20"/>
      <c r="B49" s="20"/>
      <c r="C49" s="77"/>
      <c r="D49" s="78"/>
      <c r="E49" s="79"/>
      <c r="F49" s="69"/>
      <c r="G49" s="74"/>
      <c r="H49" s="70"/>
      <c r="I49" s="46"/>
      <c r="J49" s="20"/>
      <c r="K49" s="20"/>
      <c r="L49" s="20"/>
      <c r="M49" s="20"/>
      <c r="N49" s="20"/>
      <c r="O49" s="20"/>
      <c r="P49" s="83"/>
      <c r="Q49" s="83"/>
      <c r="R49" s="83"/>
      <c r="S49" s="83"/>
    </row>
    <row r="50" spans="1:19" ht="18" x14ac:dyDescent="0.3">
      <c r="A50" s="20"/>
      <c r="B50" s="20"/>
      <c r="C50" s="67"/>
      <c r="D50" s="80"/>
      <c r="E50" s="239" t="str">
        <f>IF('Información de la empresa'!H36&gt;0,'Información de la empresa'!H14/'Información de la empresa'!H36,"0")</f>
        <v>0</v>
      </c>
      <c r="F50" s="69" t="s">
        <v>640</v>
      </c>
      <c r="G50" s="4" t="str">
        <f>'Información de la empresa'!H32</f>
        <v xml:space="preserve">  Nº de empleados</v>
      </c>
      <c r="H50" s="76"/>
      <c r="I50" s="46"/>
      <c r="J50" s="20"/>
      <c r="K50" s="20"/>
      <c r="L50" s="20"/>
      <c r="M50" s="20"/>
      <c r="N50" s="20"/>
      <c r="O50" s="20"/>
      <c r="P50" s="85" t="e">
        <f>[1]Datos!$D$274-[1]Datos!$D$273</f>
        <v>#DIV/0!</v>
      </c>
      <c r="Q50" s="83"/>
      <c r="R50" s="83"/>
      <c r="S50" s="83"/>
    </row>
    <row r="51" spans="1:19" ht="18" x14ac:dyDescent="0.3">
      <c r="A51" s="20"/>
      <c r="B51" s="20"/>
      <c r="C51" s="77"/>
      <c r="D51" s="78"/>
      <c r="E51" s="79"/>
      <c r="F51" s="69"/>
      <c r="G51" s="74"/>
      <c r="H51" s="70"/>
      <c r="I51" s="46"/>
      <c r="J51" s="20"/>
      <c r="K51" s="20"/>
      <c r="L51" s="20"/>
      <c r="M51" s="20"/>
      <c r="N51" s="20"/>
      <c r="O51" s="20"/>
      <c r="P51" s="20"/>
      <c r="Q51" s="20"/>
      <c r="R51" s="83"/>
      <c r="S51" s="83"/>
    </row>
    <row r="52" spans="1:19" ht="18" x14ac:dyDescent="0.3">
      <c r="A52" s="20"/>
      <c r="B52" s="20"/>
      <c r="C52" s="67"/>
      <c r="D52" s="80"/>
      <c r="E52" s="239" t="str">
        <f>IF('Información de la empresa'!G36&gt;0,'Información de la empresa'!H14/'Información de la empresa'!G36,"0")</f>
        <v>0</v>
      </c>
      <c r="F52" s="69" t="s">
        <v>640</v>
      </c>
      <c r="G52" s="4" t="s">
        <v>834</v>
      </c>
      <c r="H52" s="76"/>
      <c r="I52" s="46"/>
      <c r="J52" s="20"/>
      <c r="K52" s="20"/>
      <c r="L52" s="20"/>
      <c r="M52" s="20"/>
      <c r="N52" s="20"/>
      <c r="O52" s="20"/>
      <c r="P52" s="20"/>
      <c r="Q52" s="20"/>
      <c r="R52" s="83"/>
      <c r="S52" s="83"/>
    </row>
    <row r="53" spans="1:19" ht="18" x14ac:dyDescent="0.3">
      <c r="A53" s="20"/>
      <c r="B53" s="20"/>
      <c r="C53" s="77"/>
      <c r="D53" s="78"/>
      <c r="E53" s="79"/>
      <c r="F53" s="69"/>
      <c r="G53" s="74"/>
      <c r="H53" s="70"/>
      <c r="I53" s="46"/>
      <c r="J53" s="20"/>
      <c r="K53" s="20"/>
      <c r="L53" s="20"/>
      <c r="M53" s="20"/>
      <c r="N53" s="20"/>
      <c r="O53" s="20"/>
      <c r="P53" s="20"/>
      <c r="Q53" s="20"/>
      <c r="R53" s="20"/>
      <c r="S53" s="20"/>
    </row>
    <row r="54" spans="1:19" x14ac:dyDescent="0.3">
      <c r="A54" s="20"/>
      <c r="B54" s="20"/>
      <c r="C54" s="26"/>
      <c r="D54" s="26"/>
      <c r="E54" s="26"/>
      <c r="F54" s="26"/>
      <c r="G54" s="26"/>
      <c r="H54" s="26"/>
      <c r="I54" s="46"/>
      <c r="J54" s="20"/>
      <c r="K54" s="83"/>
      <c r="L54" s="85"/>
      <c r="M54" s="403"/>
      <c r="N54" s="404"/>
      <c r="O54" s="404"/>
      <c r="P54" s="85"/>
      <c r="Q54" s="20"/>
      <c r="R54" s="20"/>
      <c r="S54" s="20"/>
    </row>
    <row r="55" spans="1:19" x14ac:dyDescent="0.3">
      <c r="A55" s="20"/>
      <c r="B55" s="20"/>
      <c r="C55" s="61"/>
      <c r="D55" s="62"/>
      <c r="E55" s="63"/>
      <c r="F55" s="65"/>
      <c r="G55" s="65"/>
      <c r="H55" s="66"/>
      <c r="I55" s="46"/>
      <c r="J55" s="20"/>
      <c r="K55" s="20"/>
      <c r="L55" s="85"/>
      <c r="M55" s="403"/>
      <c r="N55" s="404"/>
      <c r="O55" s="404"/>
      <c r="P55" s="85"/>
      <c r="Q55" s="20"/>
      <c r="R55" s="20"/>
      <c r="S55" s="20"/>
    </row>
    <row r="56" spans="1:19" ht="18" x14ac:dyDescent="0.3">
      <c r="A56" s="20"/>
      <c r="B56" s="20"/>
      <c r="C56" s="67"/>
      <c r="D56" s="68"/>
      <c r="E56" s="3">
        <f>'Información de la empresa'!H16</f>
        <v>0</v>
      </c>
      <c r="F56" s="69" t="s">
        <v>640</v>
      </c>
      <c r="G56" s="4" t="str">
        <f>IF(ISTEXT(G26),G26,"")</f>
        <v>año</v>
      </c>
      <c r="H56" s="70"/>
      <c r="I56" s="81"/>
      <c r="J56" s="20"/>
      <c r="K56" s="20"/>
      <c r="L56" s="20"/>
      <c r="M56" s="20"/>
      <c r="N56" s="20"/>
      <c r="O56" s="20"/>
      <c r="P56" s="20"/>
      <c r="Q56" s="20"/>
      <c r="R56" s="20"/>
      <c r="S56" s="20"/>
    </row>
    <row r="57" spans="1:19" ht="18" x14ac:dyDescent="0.35">
      <c r="A57" s="20"/>
      <c r="B57" s="83"/>
      <c r="C57" s="71"/>
      <c r="D57" s="68"/>
      <c r="E57" s="72"/>
      <c r="F57" s="73"/>
      <c r="G57" s="74"/>
      <c r="H57" s="70"/>
      <c r="I57" s="85"/>
      <c r="J57" s="85"/>
      <c r="K57" s="83"/>
      <c r="L57" s="85"/>
      <c r="M57" s="32"/>
      <c r="N57" s="32"/>
      <c r="O57" s="32"/>
      <c r="P57" s="32"/>
      <c r="Q57" s="85"/>
      <c r="R57" s="85"/>
      <c r="S57" s="85"/>
    </row>
    <row r="58" spans="1:19" s="6" customFormat="1" ht="15.6" x14ac:dyDescent="0.3">
      <c r="C58" s="75" t="s">
        <v>643</v>
      </c>
      <c r="D58" s="234">
        <f>'Información de la empresa'!E16</f>
        <v>0</v>
      </c>
      <c r="E58" s="237" t="str">
        <f>IF('Información de la empresa'!F29&gt;0,'Información de la empresa'!H16/'Información de la empresa'!H29,"0")</f>
        <v>0</v>
      </c>
      <c r="F58" s="69" t="s">
        <v>640</v>
      </c>
      <c r="G58" s="5">
        <f>'Información de la empresa'!I25</f>
        <v>0</v>
      </c>
      <c r="H58" s="76"/>
      <c r="K58" s="86"/>
    </row>
    <row r="59" spans="1:19" s="6" customFormat="1" ht="18" x14ac:dyDescent="0.3">
      <c r="C59" s="77"/>
      <c r="D59" s="78"/>
      <c r="E59" s="79"/>
      <c r="F59" s="69"/>
      <c r="G59" s="74"/>
      <c r="H59" s="70"/>
    </row>
    <row r="60" spans="1:19" s="6" customFormat="1" ht="18" x14ac:dyDescent="0.3">
      <c r="C60" s="67"/>
      <c r="D60" s="80"/>
      <c r="E60" s="239" t="str">
        <f>IF('Información de la empresa'!H37&gt;0,'Información de la empresa'!H16/'Información de la empresa'!H37,"0")</f>
        <v>0</v>
      </c>
      <c r="F60" s="69" t="s">
        <v>640</v>
      </c>
      <c r="G60" s="4" t="str">
        <f>'Información de la empresa'!H32</f>
        <v xml:space="preserve">  Nº de empleados</v>
      </c>
      <c r="H60" s="76"/>
    </row>
    <row r="61" spans="1:19" s="6" customFormat="1" ht="18" x14ac:dyDescent="0.3">
      <c r="C61" s="77"/>
      <c r="D61" s="78"/>
      <c r="E61" s="79"/>
      <c r="F61" s="69"/>
      <c r="G61" s="74"/>
      <c r="H61" s="70"/>
    </row>
    <row r="62" spans="1:19" s="6" customFormat="1" ht="18" x14ac:dyDescent="0.3">
      <c r="C62" s="67"/>
      <c r="D62" s="80"/>
      <c r="E62" s="239" t="str">
        <f>IF('Información de la empresa'!G37&gt;0,'Información de la empresa'!H16/'Información de la empresa'!G37,"0")</f>
        <v>0</v>
      </c>
      <c r="F62" s="69" t="s">
        <v>640</v>
      </c>
      <c r="G62" s="4" t="s">
        <v>834</v>
      </c>
      <c r="H62" s="76"/>
    </row>
    <row r="63" spans="1:19" s="6" customFormat="1" ht="18" x14ac:dyDescent="0.3">
      <c r="C63" s="77"/>
      <c r="D63" s="78"/>
      <c r="E63" s="79"/>
      <c r="F63" s="69"/>
      <c r="G63" s="74"/>
      <c r="H63" s="70"/>
    </row>
    <row r="64" spans="1:19"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sheetData>
  <sheetProtection password="CC59" sheet="1" objects="1" scenarios="1"/>
  <mergeCells count="36">
    <mergeCell ref="C22:I22"/>
    <mergeCell ref="B23:S23"/>
    <mergeCell ref="C27:C29"/>
    <mergeCell ref="M54:M55"/>
    <mergeCell ref="N54:O55"/>
    <mergeCell ref="D19:E19"/>
    <mergeCell ref="F19:G19"/>
    <mergeCell ref="H19:I19"/>
    <mergeCell ref="C21:E21"/>
    <mergeCell ref="F21:G21"/>
    <mergeCell ref="H21:I21"/>
    <mergeCell ref="C15:E15"/>
    <mergeCell ref="F15:G15"/>
    <mergeCell ref="H15:I15"/>
    <mergeCell ref="D17:E17"/>
    <mergeCell ref="F17:G17"/>
    <mergeCell ref="H17:I17"/>
    <mergeCell ref="C12:C14"/>
    <mergeCell ref="D12:E12"/>
    <mergeCell ref="F12:G12"/>
    <mergeCell ref="H12:I12"/>
    <mergeCell ref="D13:E13"/>
    <mergeCell ref="F13:G13"/>
    <mergeCell ref="H13:I13"/>
    <mergeCell ref="D14:E14"/>
    <mergeCell ref="F14:G14"/>
    <mergeCell ref="H14:I14"/>
    <mergeCell ref="A1:T2"/>
    <mergeCell ref="C4:F4"/>
    <mergeCell ref="B6:S7"/>
    <mergeCell ref="C9:D10"/>
    <mergeCell ref="E9:E10"/>
    <mergeCell ref="K9:N10"/>
    <mergeCell ref="O9:P10"/>
    <mergeCell ref="Q9:R10"/>
    <mergeCell ref="G4:Q4"/>
  </mergeCells>
  <conditionalFormatting sqref="N54 Q47:S48 R46:S46">
    <cfRule type="expression" dxfId="40" priority="16">
      <formula>ISNUMBER($P$55)</formula>
    </cfRule>
  </conditionalFormatting>
  <conditionalFormatting sqref="M54">
    <cfRule type="expression" dxfId="39" priority="17">
      <formula>ISNUMBER($P$55)</formula>
    </cfRule>
  </conditionalFormatting>
  <dataValidations disablePrompts="1" count="1">
    <dataValidation type="list" allowBlank="1" showInputMessage="1" showErrorMessage="1" sqref="C24">
      <formula1>$F$23:$F$25</formula1>
      <formula2>0</formula2>
    </dataValidation>
  </dataValidations>
  <pageMargins left="0.70866141732283472" right="0.70866141732283472" top="0.74803149606299213" bottom="0.74803149606299213" header="0.51181102362204722" footer="0.51181102362204722"/>
  <pageSetup paperSize="9" scale="3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66"/>
  <sheetViews>
    <sheetView zoomScale="70" zoomScaleNormal="70" workbookViewId="0">
      <selection activeCell="D53" sqref="D53:D54"/>
    </sheetView>
  </sheetViews>
  <sheetFormatPr baseColWidth="10" defaultColWidth="10.6640625" defaultRowHeight="14.4" x14ac:dyDescent="0.3"/>
  <cols>
    <col min="1" max="6" width="10.6640625" style="7"/>
    <col min="7" max="7" width="18.88671875" style="7" customWidth="1"/>
    <col min="8" max="8" width="12.88671875" style="7" customWidth="1"/>
    <col min="9" max="16384" width="10.6640625" style="7"/>
  </cols>
  <sheetData>
    <row r="1" spans="1:54" x14ac:dyDescent="0.3">
      <c r="A1" s="9"/>
      <c r="B1" s="9"/>
      <c r="C1" s="9"/>
      <c r="D1" s="9"/>
      <c r="E1" s="20"/>
      <c r="F1" s="20"/>
      <c r="G1" s="20"/>
      <c r="H1" s="20"/>
      <c r="I1" s="20"/>
      <c r="J1" s="20"/>
      <c r="K1" s="20"/>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row>
    <row r="2" spans="1:54" ht="16.5" customHeight="1" x14ac:dyDescent="0.3">
      <c r="A2" s="408" t="s">
        <v>805</v>
      </c>
      <c r="B2" s="408"/>
      <c r="C2" s="408"/>
      <c r="D2" s="408"/>
      <c r="E2" s="408"/>
      <c r="F2" s="408"/>
      <c r="G2" s="408"/>
      <c r="H2" s="408"/>
      <c r="I2" s="408"/>
      <c r="J2" s="408"/>
      <c r="K2" s="408"/>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row>
    <row r="3" spans="1:54" x14ac:dyDescent="0.3">
      <c r="A3" s="9"/>
      <c r="B3" s="9"/>
      <c r="C3" s="9"/>
      <c r="D3" s="9"/>
      <c r="E3" s="20"/>
      <c r="F3" s="20"/>
      <c r="G3" s="20"/>
      <c r="H3" s="20"/>
      <c r="I3" s="20"/>
      <c r="J3" s="20"/>
      <c r="K3" s="20"/>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row>
    <row r="4" spans="1:54" ht="16.5" customHeight="1" x14ac:dyDescent="0.3">
      <c r="A4" s="407" t="s">
        <v>22</v>
      </c>
      <c r="B4" s="407"/>
      <c r="C4" s="407"/>
      <c r="D4" s="88"/>
      <c r="E4" s="20"/>
      <c r="F4" s="9"/>
      <c r="G4" s="9"/>
      <c r="H4" s="9"/>
      <c r="I4" s="9"/>
      <c r="J4" s="20"/>
      <c r="K4" s="20"/>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row>
    <row r="5" spans="1:54" x14ac:dyDescent="0.3">
      <c r="A5" s="9"/>
      <c r="B5" s="9"/>
      <c r="C5" s="9"/>
      <c r="D5" s="9"/>
      <c r="E5" s="20"/>
      <c r="F5" s="20"/>
      <c r="G5" s="9"/>
      <c r="H5" s="9"/>
      <c r="I5" s="9"/>
      <c r="J5" s="20"/>
      <c r="K5" s="20"/>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row>
    <row r="6" spans="1:54" ht="16.5" customHeight="1" x14ac:dyDescent="0.3">
      <c r="A6" s="409" t="s">
        <v>23</v>
      </c>
      <c r="B6" s="409"/>
      <c r="C6" s="409"/>
      <c r="D6" s="409"/>
      <c r="E6" s="409"/>
      <c r="F6" s="409"/>
      <c r="G6" s="282" t="s">
        <v>24</v>
      </c>
      <c r="H6" s="9"/>
      <c r="I6" s="9"/>
      <c r="J6" s="20"/>
      <c r="K6" s="9"/>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row>
    <row r="7" spans="1:54" x14ac:dyDescent="0.3">
      <c r="A7" s="410"/>
      <c r="B7" s="410"/>
      <c r="C7" s="410"/>
      <c r="D7" s="410"/>
      <c r="E7" s="410"/>
      <c r="F7" s="410"/>
      <c r="G7" s="90"/>
      <c r="H7" s="9"/>
      <c r="I7" s="9"/>
      <c r="J7" s="9"/>
      <c r="K7" s="9"/>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row>
    <row r="8" spans="1:54" x14ac:dyDescent="0.3">
      <c r="A8" s="9"/>
      <c r="B8" s="9"/>
      <c r="C8" s="9"/>
      <c r="D8" s="9"/>
      <c r="E8" s="9"/>
      <c r="F8" s="9"/>
      <c r="G8" s="9"/>
      <c r="H8" s="9"/>
      <c r="I8" s="9"/>
      <c r="J8" s="9"/>
      <c r="K8" s="9"/>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row>
    <row r="9" spans="1:54" ht="15" customHeight="1" x14ac:dyDescent="0.3">
      <c r="A9" s="411" t="s">
        <v>25</v>
      </c>
      <c r="B9" s="411"/>
      <c r="C9" s="411"/>
      <c r="D9" s="411"/>
      <c r="E9" s="411"/>
      <c r="F9" s="411"/>
      <c r="G9" s="411"/>
      <c r="H9" s="411"/>
      <c r="I9" s="411"/>
      <c r="J9" s="411"/>
      <c r="K9" s="411"/>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row>
    <row r="10" spans="1:54" x14ac:dyDescent="0.3">
      <c r="A10" s="411"/>
      <c r="B10" s="411"/>
      <c r="C10" s="411"/>
      <c r="D10" s="411"/>
      <c r="E10" s="411"/>
      <c r="F10" s="411"/>
      <c r="G10" s="411"/>
      <c r="H10" s="411"/>
      <c r="I10" s="411"/>
      <c r="J10" s="411"/>
      <c r="K10" s="411"/>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row>
    <row r="11" spans="1:54" x14ac:dyDescent="0.3">
      <c r="A11" s="411"/>
      <c r="B11" s="411"/>
      <c r="C11" s="411"/>
      <c r="D11" s="411"/>
      <c r="E11" s="411"/>
      <c r="F11" s="411"/>
      <c r="G11" s="411"/>
      <c r="H11" s="411"/>
      <c r="I11" s="411"/>
      <c r="J11" s="411"/>
      <c r="K11" s="411"/>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row>
    <row r="12" spans="1:54" ht="16.2" x14ac:dyDescent="0.3">
      <c r="A12" s="9"/>
      <c r="B12" s="9"/>
      <c r="C12" s="9"/>
      <c r="D12" s="283" t="s">
        <v>26</v>
      </c>
      <c r="E12" s="88"/>
      <c r="F12" s="20"/>
      <c r="G12" s="283" t="s">
        <v>27</v>
      </c>
      <c r="H12" s="91"/>
      <c r="I12" s="284" t="s">
        <v>28</v>
      </c>
      <c r="J12" s="9"/>
      <c r="K12" s="9"/>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row>
    <row r="13" spans="1:54" x14ac:dyDescent="0.3">
      <c r="A13" s="9"/>
      <c r="B13" s="9"/>
      <c r="C13" s="9"/>
      <c r="D13" s="9"/>
      <c r="E13" s="9"/>
      <c r="F13" s="9"/>
      <c r="G13" s="20"/>
      <c r="H13" s="9"/>
      <c r="I13" s="9"/>
      <c r="J13" s="9"/>
      <c r="K13" s="9"/>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row>
    <row r="14" spans="1:54" ht="16.2" x14ac:dyDescent="0.3">
      <c r="A14" s="9"/>
      <c r="B14" s="9"/>
      <c r="C14" s="9"/>
      <c r="D14" s="283" t="s">
        <v>29</v>
      </c>
      <c r="E14" s="88"/>
      <c r="F14" s="20"/>
      <c r="G14" s="283" t="s">
        <v>30</v>
      </c>
      <c r="H14" s="91"/>
      <c r="I14" s="284" t="s">
        <v>28</v>
      </c>
      <c r="J14" s="9"/>
      <c r="K14" s="9"/>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row>
    <row r="15" spans="1:54" x14ac:dyDescent="0.3">
      <c r="A15" s="9"/>
      <c r="B15" s="9"/>
      <c r="C15" s="92"/>
      <c r="D15" s="9"/>
      <c r="E15" s="20"/>
      <c r="F15" s="93"/>
      <c r="G15" s="9"/>
      <c r="H15" s="9"/>
      <c r="I15" s="9"/>
      <c r="J15" s="9"/>
      <c r="K15" s="9"/>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row>
    <row r="16" spans="1:54" ht="16.2" x14ac:dyDescent="0.3">
      <c r="A16" s="9"/>
      <c r="B16" s="9"/>
      <c r="C16" s="9"/>
      <c r="D16" s="283" t="s">
        <v>31</v>
      </c>
      <c r="E16" s="88"/>
      <c r="F16" s="20"/>
      <c r="G16" s="283" t="s">
        <v>32</v>
      </c>
      <c r="H16" s="91"/>
      <c r="I16" s="284" t="s">
        <v>28</v>
      </c>
      <c r="J16" s="9" t="s">
        <v>33</v>
      </c>
      <c r="K16" s="9"/>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row>
    <row r="17" spans="1:54" x14ac:dyDescent="0.3">
      <c r="A17" s="9"/>
      <c r="B17" s="9"/>
      <c r="C17" s="94"/>
      <c r="D17" s="9"/>
      <c r="E17" s="20"/>
      <c r="F17" s="95"/>
      <c r="G17" s="9"/>
      <c r="H17" s="9"/>
      <c r="I17" s="9"/>
      <c r="J17" s="9"/>
      <c r="K17" s="9"/>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row>
    <row r="18" spans="1:54" ht="29.4" x14ac:dyDescent="0.3">
      <c r="A18" s="9"/>
      <c r="B18" s="9"/>
      <c r="C18" s="9"/>
      <c r="D18" s="285" t="s">
        <v>34</v>
      </c>
      <c r="E18" s="249">
        <f>D4</f>
        <v>0</v>
      </c>
      <c r="F18" s="20"/>
      <c r="G18" s="285" t="s">
        <v>35</v>
      </c>
      <c r="H18" s="250">
        <f>'Informe de resultados'!F21</f>
        <v>0</v>
      </c>
      <c r="I18" s="251" t="s">
        <v>36</v>
      </c>
      <c r="J18" s="9"/>
      <c r="K18" s="9"/>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row>
    <row r="19" spans="1:54" x14ac:dyDescent="0.3">
      <c r="A19" s="9"/>
      <c r="B19" s="9"/>
      <c r="C19" s="9"/>
      <c r="D19" s="9"/>
      <c r="E19" s="96"/>
      <c r="F19" s="96"/>
      <c r="G19" s="9"/>
      <c r="H19" s="9"/>
      <c r="I19" s="96"/>
      <c r="J19" s="9"/>
      <c r="K19" s="9"/>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row>
    <row r="20" spans="1:54" ht="15" customHeight="1" x14ac:dyDescent="0.3">
      <c r="A20" s="405" t="s">
        <v>37</v>
      </c>
      <c r="B20" s="405"/>
      <c r="C20" s="405"/>
      <c r="D20" s="405"/>
      <c r="E20" s="405"/>
      <c r="F20" s="405"/>
      <c r="G20" s="405"/>
      <c r="H20" s="405"/>
      <c r="I20" s="405"/>
      <c r="J20" s="405"/>
      <c r="K20" s="405"/>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row>
    <row r="21" spans="1:54" ht="15" customHeight="1" x14ac:dyDescent="0.3">
      <c r="A21" s="405"/>
      <c r="B21" s="405"/>
      <c r="C21" s="405"/>
      <c r="D21" s="405"/>
      <c r="E21" s="405"/>
      <c r="F21" s="405"/>
      <c r="G21" s="405"/>
      <c r="H21" s="405"/>
      <c r="I21" s="405"/>
      <c r="J21" s="405"/>
      <c r="K21" s="405"/>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row>
    <row r="22" spans="1:54" ht="16.5" customHeight="1" x14ac:dyDescent="0.3">
      <c r="A22" s="405"/>
      <c r="B22" s="405"/>
      <c r="C22" s="405"/>
      <c r="D22" s="405"/>
      <c r="E22" s="405"/>
      <c r="F22" s="405"/>
      <c r="G22" s="405"/>
      <c r="H22" s="405"/>
      <c r="I22" s="405"/>
      <c r="J22" s="405"/>
      <c r="K22" s="405"/>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row>
    <row r="23" spans="1:54" ht="16.5" customHeight="1" x14ac:dyDescent="0.3">
      <c r="A23" s="97"/>
      <c r="B23" s="8"/>
      <c r="C23" s="8"/>
      <c r="D23" s="97"/>
      <c r="E23" s="97"/>
      <c r="F23" s="406" t="s">
        <v>38</v>
      </c>
      <c r="G23" s="407" t="s">
        <v>39</v>
      </c>
      <c r="H23" s="407"/>
      <c r="I23" s="407"/>
      <c r="J23" s="8"/>
      <c r="K23" s="98"/>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row>
    <row r="24" spans="1:54" ht="31.5" customHeight="1" x14ac:dyDescent="0.3">
      <c r="A24" s="97"/>
      <c r="B24" s="8"/>
      <c r="C24" s="8"/>
      <c r="D24" s="97"/>
      <c r="E24" s="97"/>
      <c r="F24" s="406"/>
      <c r="G24" s="286" t="s">
        <v>40</v>
      </c>
      <c r="H24" s="286" t="s">
        <v>41</v>
      </c>
      <c r="I24" s="287" t="s">
        <v>42</v>
      </c>
      <c r="J24" s="9"/>
      <c r="K24" s="8"/>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row>
    <row r="25" spans="1:54" ht="27.6" x14ac:dyDescent="0.3">
      <c r="A25" s="97"/>
      <c r="B25" s="8"/>
      <c r="C25" s="8"/>
      <c r="D25" s="9"/>
      <c r="E25" s="288" t="s">
        <v>43</v>
      </c>
      <c r="F25" s="252">
        <f>IF(ISNUMBER(E18),E18,"")</f>
        <v>0</v>
      </c>
      <c r="G25" s="138" t="s">
        <v>784</v>
      </c>
      <c r="H25" s="99"/>
      <c r="I25" s="100"/>
      <c r="J25" s="9"/>
      <c r="K25" s="8"/>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row>
    <row r="26" spans="1:54" x14ac:dyDescent="0.3">
      <c r="A26" s="9"/>
      <c r="B26" s="9"/>
      <c r="C26" s="9"/>
      <c r="D26" s="9"/>
      <c r="E26" s="9"/>
      <c r="F26" s="9"/>
      <c r="G26" s="96"/>
      <c r="H26" s="101"/>
      <c r="I26" s="9"/>
      <c r="J26" s="9"/>
      <c r="K26" s="9"/>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row>
    <row r="27" spans="1:54" x14ac:dyDescent="0.3">
      <c r="A27" s="97"/>
      <c r="B27" s="94"/>
      <c r="C27" s="9"/>
      <c r="D27" s="93"/>
      <c r="E27" s="289" t="s">
        <v>44</v>
      </c>
      <c r="F27" s="1">
        <f>E12</f>
        <v>0</v>
      </c>
      <c r="G27" s="138" t="str">
        <f>G25</f>
        <v>Facturación</v>
      </c>
      <c r="H27" s="99"/>
      <c r="I27" s="139">
        <f>I25</f>
        <v>0</v>
      </c>
      <c r="J27" s="9"/>
      <c r="K27" s="8"/>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row>
    <row r="28" spans="1:54" x14ac:dyDescent="0.3">
      <c r="A28" s="9"/>
      <c r="B28" s="9"/>
      <c r="C28" s="9"/>
      <c r="D28" s="9"/>
      <c r="E28" s="289" t="s">
        <v>45</v>
      </c>
      <c r="F28" s="1">
        <f>E14</f>
        <v>0</v>
      </c>
      <c r="G28" s="138" t="str">
        <f>G25</f>
        <v>Facturación</v>
      </c>
      <c r="H28" s="99"/>
      <c r="I28" s="139">
        <f>I25</f>
        <v>0</v>
      </c>
      <c r="J28" s="9"/>
      <c r="K28" s="9"/>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row>
    <row r="29" spans="1:54" x14ac:dyDescent="0.3">
      <c r="A29" s="9"/>
      <c r="B29" s="9"/>
      <c r="C29" s="9"/>
      <c r="D29" s="9"/>
      <c r="E29" s="289" t="s">
        <v>46</v>
      </c>
      <c r="F29" s="1">
        <f>E16</f>
        <v>0</v>
      </c>
      <c r="G29" s="138" t="str">
        <f>G25</f>
        <v>Facturación</v>
      </c>
      <c r="H29" s="99"/>
      <c r="I29" s="139">
        <f>I25</f>
        <v>0</v>
      </c>
      <c r="J29" s="9"/>
      <c r="K29" s="9"/>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row>
    <row r="30" spans="1:54" x14ac:dyDescent="0.3">
      <c r="A30" s="9"/>
      <c r="B30" s="97"/>
      <c r="C30" s="9"/>
      <c r="D30" s="9"/>
      <c r="E30" s="9"/>
      <c r="F30" s="9"/>
      <c r="G30" s="9"/>
      <c r="H30" s="9"/>
      <c r="I30" s="9"/>
      <c r="J30" s="9"/>
      <c r="K30" s="9"/>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row>
    <row r="31" spans="1:54" ht="16.5" customHeight="1" x14ac:dyDescent="0.3">
      <c r="A31" s="9"/>
      <c r="B31" s="97"/>
      <c r="C31" s="97"/>
      <c r="D31" s="97"/>
      <c r="E31" s="97"/>
      <c r="F31" s="97"/>
      <c r="G31" s="97"/>
      <c r="H31" s="97"/>
      <c r="I31" s="97"/>
      <c r="J31" s="97"/>
      <c r="K31" s="97"/>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row>
    <row r="32" spans="1:54" ht="27.6" x14ac:dyDescent="0.3">
      <c r="A32" s="9"/>
      <c r="B32" s="9"/>
      <c r="C32" s="9"/>
      <c r="D32" s="97"/>
      <c r="E32" s="97"/>
      <c r="F32" s="290" t="s">
        <v>38</v>
      </c>
      <c r="G32" s="291" t="s">
        <v>47</v>
      </c>
      <c r="H32" s="292" t="s">
        <v>48</v>
      </c>
      <c r="I32" s="9"/>
      <c r="J32" s="9"/>
      <c r="K32" s="9"/>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row>
    <row r="33" spans="1:54" ht="27.6" x14ac:dyDescent="0.3">
      <c r="A33" s="9"/>
      <c r="B33" s="9"/>
      <c r="C33" s="9"/>
      <c r="D33" s="9"/>
      <c r="E33" s="289" t="s">
        <v>49</v>
      </c>
      <c r="F33" s="253">
        <f>IF(ISNUMBER(E18),E18,"")</f>
        <v>0</v>
      </c>
      <c r="G33" s="99"/>
      <c r="H33" s="99"/>
      <c r="I33" s="9"/>
      <c r="J33" s="9"/>
      <c r="K33" s="9"/>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row>
    <row r="34" spans="1:54" x14ac:dyDescent="0.3">
      <c r="A34" s="9"/>
      <c r="B34" s="9"/>
      <c r="C34" s="9"/>
      <c r="D34" s="9"/>
      <c r="E34" s="101"/>
      <c r="F34" s="9"/>
      <c r="G34" s="102"/>
      <c r="H34" s="103"/>
      <c r="I34" s="9"/>
      <c r="J34" s="9"/>
      <c r="K34" s="104"/>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row>
    <row r="35" spans="1:54" x14ac:dyDescent="0.3">
      <c r="A35" s="9"/>
      <c r="B35" s="9"/>
      <c r="C35" s="9"/>
      <c r="D35" s="93"/>
      <c r="E35" s="289" t="s">
        <v>44</v>
      </c>
      <c r="F35" s="1">
        <f>E12</f>
        <v>0</v>
      </c>
      <c r="G35" s="99"/>
      <c r="H35" s="99"/>
      <c r="I35" s="9"/>
      <c r="J35" s="9"/>
      <c r="K35" s="9"/>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row>
    <row r="36" spans="1:54" x14ac:dyDescent="0.3">
      <c r="A36" s="9"/>
      <c r="B36" s="9"/>
      <c r="C36" s="9"/>
      <c r="D36" s="9"/>
      <c r="E36" s="289" t="s">
        <v>45</v>
      </c>
      <c r="F36" s="2">
        <f>E14</f>
        <v>0</v>
      </c>
      <c r="G36" s="99"/>
      <c r="H36" s="99"/>
      <c r="I36" s="9"/>
      <c r="J36" s="9"/>
      <c r="K36" s="9"/>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row>
    <row r="37" spans="1:54" x14ac:dyDescent="0.3">
      <c r="A37" s="9"/>
      <c r="B37" s="9"/>
      <c r="C37" s="9"/>
      <c r="D37" s="9"/>
      <c r="E37" s="289" t="s">
        <v>46</v>
      </c>
      <c r="F37" s="2">
        <f>E16</f>
        <v>0</v>
      </c>
      <c r="G37" s="99"/>
      <c r="H37" s="99"/>
      <c r="I37" s="9"/>
      <c r="J37" s="9"/>
      <c r="K37" s="9"/>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row>
    <row r="38" spans="1:54" x14ac:dyDescent="0.3">
      <c r="A38" s="9"/>
      <c r="B38" s="9"/>
      <c r="C38" s="9"/>
      <c r="D38" s="9"/>
      <c r="E38" s="9"/>
      <c r="F38" s="9"/>
      <c r="G38" s="9"/>
      <c r="H38" s="9"/>
      <c r="I38" s="9"/>
      <c r="J38" s="9"/>
      <c r="K38" s="9"/>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row>
    <row r="39" spans="1:54" x14ac:dyDescent="0.3">
      <c r="A39" s="121"/>
      <c r="B39" s="121"/>
      <c r="C39" s="121"/>
      <c r="D39" s="121"/>
      <c r="E39" s="121"/>
      <c r="F39" s="121"/>
      <c r="G39" s="121"/>
      <c r="H39" s="121"/>
      <c r="I39" s="121"/>
      <c r="J39" s="121"/>
      <c r="K39" s="121"/>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row>
    <row r="40" spans="1:54" x14ac:dyDescent="0.3">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row>
    <row r="41" spans="1:54" x14ac:dyDescent="0.3">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row>
    <row r="42" spans="1:54" x14ac:dyDescent="0.3">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row>
    <row r="43" spans="1:54" x14ac:dyDescent="0.3">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row>
    <row r="44" spans="1:54" x14ac:dyDescent="0.3">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row>
    <row r="45" spans="1:54" x14ac:dyDescent="0.3">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row>
    <row r="46" spans="1:54" x14ac:dyDescent="0.3">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row>
    <row r="47" spans="1:54" x14ac:dyDescent="0.3">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row>
    <row r="48" spans="1:54" x14ac:dyDescent="0.3">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row>
    <row r="49" spans="1:54" x14ac:dyDescent="0.3">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row>
    <row r="50" spans="1:54" x14ac:dyDescent="0.3">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row>
    <row r="51" spans="1:54" x14ac:dyDescent="0.3">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row>
    <row r="52" spans="1:54" x14ac:dyDescent="0.3">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row>
    <row r="53" spans="1:54" x14ac:dyDescent="0.3">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row>
    <row r="54" spans="1:54" x14ac:dyDescent="0.3">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row>
    <row r="55" spans="1:54" x14ac:dyDescent="0.3">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row>
    <row r="56" spans="1:54" x14ac:dyDescent="0.3">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row>
    <row r="57" spans="1:54" x14ac:dyDescent="0.3">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row>
    <row r="58" spans="1:54" x14ac:dyDescent="0.3">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row>
    <row r="59" spans="1:54" x14ac:dyDescent="0.3">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row>
    <row r="60" spans="1:54" x14ac:dyDescent="0.3">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row>
    <row r="61" spans="1:54" x14ac:dyDescent="0.3">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row>
    <row r="62" spans="1:54" x14ac:dyDescent="0.3">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row>
    <row r="63" spans="1:54" x14ac:dyDescent="0.3">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row>
    <row r="64" spans="1:54" x14ac:dyDescent="0.3">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row>
    <row r="65" spans="1:54" x14ac:dyDescent="0.3">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row>
    <row r="66" spans="1:54" x14ac:dyDescent="0.3">
      <c r="A66" s="26"/>
      <c r="B66" s="26"/>
      <c r="C66" s="26"/>
      <c r="D66" s="26"/>
      <c r="E66" s="26"/>
      <c r="F66" s="26"/>
      <c r="G66" s="26"/>
      <c r="H66" s="26"/>
      <c r="I66" s="26"/>
      <c r="J66" s="26"/>
      <c r="K66" s="26"/>
    </row>
  </sheetData>
  <sheetProtection algorithmName="SHA-512" hashValue="v6skbTOkulxyQIPgvTBbXx9awAxhwnqEQ2ccdOTT8V+OEJCCa5Rr+FYL3nQn0j1N8qUANhV5FDQgLAg6T63Bjw==" saltValue="RjQGiIwmcR4egqHEHF2L3w==" spinCount="100000" sheet="1" objects="1" scenarios="1"/>
  <mergeCells count="8">
    <mergeCell ref="A20:K22"/>
    <mergeCell ref="F23:F24"/>
    <mergeCell ref="G23:I23"/>
    <mergeCell ref="A2:K2"/>
    <mergeCell ref="A4:C4"/>
    <mergeCell ref="A6:F6"/>
    <mergeCell ref="A7:F7"/>
    <mergeCell ref="A9:K11"/>
  </mergeCells>
  <conditionalFormatting sqref="G26 I19">
    <cfRule type="expression" dxfId="38" priority="11">
      <formula>#REF!=""</formula>
    </cfRule>
  </conditionalFormatting>
  <conditionalFormatting sqref="H34 E19:F19">
    <cfRule type="expression" dxfId="37" priority="12">
      <formula>#REF!=""</formula>
    </cfRule>
  </conditionalFormatting>
  <conditionalFormatting sqref="I25">
    <cfRule type="expression" dxfId="36" priority="14">
      <formula>ISTEXT(I25)</formula>
    </cfRule>
  </conditionalFormatting>
  <conditionalFormatting sqref="H14">
    <cfRule type="expression" dxfId="35" priority="15">
      <formula>ISNUMBER($K$15)</formula>
    </cfRule>
  </conditionalFormatting>
  <conditionalFormatting sqref="F36">
    <cfRule type="expression" dxfId="34" priority="17">
      <formula>ISNUMBER($I$37)</formula>
    </cfRule>
  </conditionalFormatting>
  <conditionalFormatting sqref="H25">
    <cfRule type="expression" dxfId="33" priority="19">
      <formula>ISNUMBER($K$26)</formula>
    </cfRule>
  </conditionalFormatting>
  <conditionalFormatting sqref="F27:F28">
    <cfRule type="expression" dxfId="32" priority="21">
      <formula>ISNUMBER($I$28)</formula>
    </cfRule>
  </conditionalFormatting>
  <conditionalFormatting sqref="F35">
    <cfRule type="expression" dxfId="31" priority="23">
      <formula>ISNUMBER($I$36)</formula>
    </cfRule>
  </conditionalFormatting>
  <conditionalFormatting sqref="I27:I29">
    <cfRule type="expression" dxfId="30" priority="30">
      <formula>AND(ISTEXT($L$26),ISNUMBER(F27))</formula>
    </cfRule>
  </conditionalFormatting>
  <conditionalFormatting sqref="E18">
    <cfRule type="expression" dxfId="29" priority="31">
      <formula>ISNUMBER($H$19)</formula>
    </cfRule>
  </conditionalFormatting>
  <conditionalFormatting sqref="F37">
    <cfRule type="expression" dxfId="28" priority="34">
      <formula>ISNUMBER($I$38)</formula>
    </cfRule>
  </conditionalFormatting>
  <conditionalFormatting sqref="G29">
    <cfRule type="expression" dxfId="27" priority="37">
      <formula>AND(ISNUMBER($I$30),ISTEXT($J$30))</formula>
    </cfRule>
  </conditionalFormatting>
  <conditionalFormatting sqref="G27:G29">
    <cfRule type="expression" dxfId="26" priority="38">
      <formula>AND(ISNUMBER(F27),ISTEXT(G27))</formula>
    </cfRule>
  </conditionalFormatting>
  <conditionalFormatting sqref="H18">
    <cfRule type="expression" dxfId="25" priority="40">
      <formula>ISNUMBER($K$17)</formula>
    </cfRule>
  </conditionalFormatting>
  <conditionalFormatting sqref="H12">
    <cfRule type="expression" dxfId="24" priority="41">
      <formula>ISNUMBER($K$15)</formula>
    </cfRule>
  </conditionalFormatting>
  <conditionalFormatting sqref="H16">
    <cfRule type="expression" dxfId="23" priority="42">
      <formula>ISNUMBER($K$15)</formula>
    </cfRule>
  </conditionalFormatting>
  <conditionalFormatting sqref="H27:H29">
    <cfRule type="expression" dxfId="22" priority="9">
      <formula>ISNUMBER($K$26)</formula>
    </cfRule>
  </conditionalFormatting>
  <conditionalFormatting sqref="F29">
    <cfRule type="expression" dxfId="21" priority="8">
      <formula>ISNUMBER($I$28)</formula>
    </cfRule>
  </conditionalFormatting>
  <conditionalFormatting sqref="G25">
    <cfRule type="expression" dxfId="20" priority="5">
      <formula>AND(ISNUMBER(F25),ISTEXT(G25))</formula>
    </cfRule>
  </conditionalFormatting>
  <conditionalFormatting sqref="G33:H33">
    <cfRule type="expression" dxfId="19" priority="2">
      <formula>ISNUMBER($K$26)</formula>
    </cfRule>
  </conditionalFormatting>
  <conditionalFormatting sqref="G35:H37">
    <cfRule type="expression" dxfId="18" priority="1">
      <formula>ISNUMBER($K$26)</formula>
    </cfRule>
  </conditionalFormatting>
  <dataValidations count="9">
    <dataValidation type="list" operator="equal" allowBlank="1" showInputMessage="1" showErrorMessage="1" sqref="R14">
      <formula1>Año</formula1>
      <formula2>0</formula2>
    </dataValidation>
    <dataValidation type="whole" allowBlank="1" showInputMessage="1" showErrorMessage="1" error="El año 3 ha de ser posterior al año 2 y anterior al año de cálculo." sqref="E16">
      <formula1>E14+1</formula1>
      <formula2>E18-1</formula2>
    </dataValidation>
    <dataValidation type="whole" allowBlank="1" showInputMessage="1" showErrorMessage="1" error="El año 2 ha de ser posterior al año1." sqref="E14">
      <formula1>E12+1</formula1>
      <formula2>E18-1</formula2>
    </dataValidation>
    <dataValidation type="decimal" operator="greaterThan" allowBlank="1" showInputMessage="1" showErrorMessage="1" sqref="H35:H37">
      <formula1>0</formula1>
      <formula2>0</formula2>
    </dataValidation>
    <dataValidation type="decimal" operator="greaterThan" allowBlank="1" showInputMessage="1" showErrorMessage="1" error="Este dato ha ser un valor numérico." sqref="H25:H26">
      <formula1>0</formula1>
      <formula2>0</formula2>
    </dataValidation>
    <dataValidation type="whole" allowBlank="1" showInputMessage="1" showErrorMessage="1" sqref="E15 E17">
      <formula1>2010</formula1>
      <formula2>2050</formula2>
    </dataValidation>
    <dataValidation type="decimal" operator="greaterThan" allowBlank="1" showInputMessage="1" showErrorMessage="1" error="Este dato ha de ser un valor numérico" sqref="H12 H14 G33:I33 G35:G37">
      <formula1>0</formula1>
      <formula2>0</formula2>
    </dataValidation>
    <dataValidation type="decimal" operator="greaterThan" allowBlank="1" showInputMessage="1" showErrorMessage="1" error="Este dato ha der un valor numérico" sqref="H16">
      <formula1>0</formula1>
      <formula2>0</formula2>
    </dataValidation>
    <dataValidation type="whole" operator="lessThan" allowBlank="1" showInputMessage="1" showErrorMessage="1" error="El año 1 ha de ser anterior al año de cálculo." sqref="E12">
      <formula1>R14</formula1>
      <formula2>0</formula2>
    </dataValidation>
  </dataValidations>
  <pageMargins left="0.70866141732283472" right="0.70866141732283472" top="0.74803149606299213" bottom="0.74803149606299213" header="0.51181102362204722" footer="0.51181102362204722"/>
  <pageSetup paperSize="9" scale="68"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29"/>
  <sheetViews>
    <sheetView zoomScale="69" zoomScaleNormal="69" workbookViewId="0">
      <selection sqref="A1:N1"/>
    </sheetView>
  </sheetViews>
  <sheetFormatPr baseColWidth="10" defaultColWidth="10.6640625" defaultRowHeight="14.4" x14ac:dyDescent="0.3"/>
  <cols>
    <col min="1" max="1" width="10.6640625" style="7"/>
    <col min="2" max="2" width="16.109375" style="7" customWidth="1"/>
    <col min="3" max="3" width="27" style="7" customWidth="1"/>
    <col min="4" max="4" width="10.6640625" style="7"/>
    <col min="5" max="5" width="5.5546875" style="7" customWidth="1"/>
    <col min="6" max="6" width="9.5546875" style="7" customWidth="1"/>
    <col min="7" max="7" width="15" style="7" customWidth="1"/>
    <col min="8" max="8" width="15.88671875" style="7" customWidth="1"/>
    <col min="9" max="9" width="10.6640625" style="7"/>
    <col min="10" max="10" width="13.33203125" style="7" customWidth="1"/>
    <col min="11" max="11" width="13.44140625" style="7" customWidth="1"/>
    <col min="12" max="12" width="14.88671875" style="7" customWidth="1"/>
    <col min="13" max="14" width="18.33203125" style="7" customWidth="1"/>
    <col min="15" max="15" width="11.5546875" style="7" hidden="1" customWidth="1"/>
    <col min="16" max="16" width="19.33203125" style="7" hidden="1" customWidth="1"/>
    <col min="17" max="17" width="10.6640625" style="7" hidden="1" customWidth="1"/>
    <col min="18" max="18" width="13.6640625" style="7" hidden="1" customWidth="1"/>
    <col min="19" max="20" width="0" style="7" hidden="1" customWidth="1"/>
    <col min="21" max="16384" width="10.6640625" style="7"/>
  </cols>
  <sheetData>
    <row r="1" spans="1:52" x14ac:dyDescent="0.3">
      <c r="A1" s="414" t="s">
        <v>806</v>
      </c>
      <c r="B1" s="414"/>
      <c r="C1" s="414"/>
      <c r="D1" s="414"/>
      <c r="E1" s="414"/>
      <c r="F1" s="414"/>
      <c r="G1" s="414"/>
      <c r="H1" s="414"/>
      <c r="I1" s="414"/>
      <c r="J1" s="414"/>
      <c r="K1" s="414"/>
      <c r="L1" s="414"/>
      <c r="M1" s="414"/>
      <c r="N1" s="414"/>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row>
    <row r="2" spans="1:52" ht="14.4" customHeight="1" x14ac:dyDescent="0.3">
      <c r="A2" s="174"/>
      <c r="B2" s="417" t="s">
        <v>50</v>
      </c>
      <c r="C2" s="417"/>
      <c r="D2" s="417"/>
      <c r="E2" s="417"/>
      <c r="F2" s="417"/>
      <c r="G2" s="417"/>
      <c r="H2" s="417"/>
      <c r="I2" s="417"/>
      <c r="J2" s="417"/>
      <c r="K2" s="417"/>
      <c r="L2" s="417"/>
      <c r="M2" s="417"/>
      <c r="N2" s="155"/>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row>
    <row r="3" spans="1:52" ht="14.4" customHeight="1" x14ac:dyDescent="0.3">
      <c r="A3" s="174"/>
      <c r="B3" s="417"/>
      <c r="C3" s="417"/>
      <c r="D3" s="417"/>
      <c r="E3" s="417"/>
      <c r="F3" s="417"/>
      <c r="G3" s="417"/>
      <c r="H3" s="417"/>
      <c r="I3" s="417"/>
      <c r="J3" s="417"/>
      <c r="K3" s="417"/>
      <c r="L3" s="417"/>
      <c r="M3" s="417"/>
      <c r="N3" s="155"/>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row>
    <row r="4" spans="1:52" ht="15.6" x14ac:dyDescent="0.3">
      <c r="A4" s="174"/>
      <c r="B4" s="293" t="s">
        <v>51</v>
      </c>
      <c r="C4" s="174"/>
      <c r="D4" s="294"/>
      <c r="E4" s="294"/>
      <c r="F4" s="294"/>
      <c r="G4" s="294"/>
      <c r="H4" s="294"/>
      <c r="I4" s="294"/>
      <c r="J4" s="294"/>
      <c r="K4" s="294"/>
      <c r="L4" s="295"/>
      <c r="M4" s="294"/>
      <c r="N4" s="155"/>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row>
    <row r="5" spans="1:52" ht="15.6" x14ac:dyDescent="0.3">
      <c r="A5" s="157"/>
      <c r="B5" s="293" t="s">
        <v>52</v>
      </c>
      <c r="C5" s="174"/>
      <c r="D5" s="174"/>
      <c r="E5" s="174"/>
      <c r="F5" s="174"/>
      <c r="G5" s="174"/>
      <c r="H5" s="174"/>
      <c r="I5" s="174"/>
      <c r="J5" s="174"/>
      <c r="K5" s="174"/>
      <c r="L5" s="174"/>
      <c r="M5" s="174"/>
      <c r="N5" s="155"/>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row>
    <row r="6" spans="1:52" ht="15.6" x14ac:dyDescent="0.3">
      <c r="A6" s="174"/>
      <c r="B6" s="293" t="s">
        <v>53</v>
      </c>
      <c r="C6" s="293"/>
      <c r="D6" s="174"/>
      <c r="E6" s="174"/>
      <c r="F6" s="174"/>
      <c r="G6" s="174"/>
      <c r="H6" s="174"/>
      <c r="I6" s="174"/>
      <c r="J6" s="174"/>
      <c r="K6" s="174"/>
      <c r="L6" s="174"/>
      <c r="M6" s="174"/>
      <c r="N6" s="155"/>
      <c r="O6" s="26"/>
      <c r="P6" s="26"/>
      <c r="Q6" s="269"/>
      <c r="R6" s="269"/>
      <c r="S6" s="269"/>
      <c r="T6" s="269"/>
      <c r="U6" s="269"/>
      <c r="V6" s="269"/>
      <c r="W6" s="269"/>
      <c r="X6" s="269"/>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row>
    <row r="7" spans="1:52" x14ac:dyDescent="0.3">
      <c r="A7" s="174"/>
      <c r="B7" s="174"/>
      <c r="C7" s="174"/>
      <c r="D7" s="174"/>
      <c r="E7" s="174"/>
      <c r="F7" s="174"/>
      <c r="G7" s="174"/>
      <c r="H7" s="174"/>
      <c r="I7" s="174"/>
      <c r="J7" s="174"/>
      <c r="K7" s="174"/>
      <c r="L7" s="174"/>
      <c r="M7" s="174"/>
      <c r="N7" s="155"/>
      <c r="O7" s="26"/>
      <c r="P7" s="26"/>
      <c r="Q7" s="269"/>
      <c r="R7" s="269"/>
      <c r="S7" s="269"/>
      <c r="T7" s="269"/>
      <c r="U7" s="269"/>
      <c r="V7" s="269"/>
      <c r="W7" s="269"/>
      <c r="X7" s="269"/>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row>
    <row r="8" spans="1:52" x14ac:dyDescent="0.3">
      <c r="A8" s="174"/>
      <c r="B8" s="418"/>
      <c r="C8" s="418"/>
      <c r="D8" s="418"/>
      <c r="E8" s="418"/>
      <c r="F8" s="418"/>
      <c r="G8" s="418"/>
      <c r="H8" s="418"/>
      <c r="I8" s="418"/>
      <c r="J8" s="418"/>
      <c r="K8" s="418"/>
      <c r="L8" s="418"/>
      <c r="M8" s="418"/>
      <c r="N8" s="155"/>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row>
    <row r="9" spans="1:52" ht="15.6" x14ac:dyDescent="0.3">
      <c r="A9" s="205" t="s">
        <v>54</v>
      </c>
      <c r="B9" s="205"/>
      <c r="C9" s="205"/>
      <c r="D9" s="205"/>
      <c r="E9" s="205"/>
      <c r="F9" s="205"/>
      <c r="G9" s="205"/>
      <c r="H9" s="205"/>
      <c r="I9" s="205"/>
      <c r="J9" s="205"/>
      <c r="K9" s="205"/>
      <c r="L9" s="205"/>
      <c r="M9" s="205"/>
      <c r="N9" s="205"/>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row>
    <row r="10" spans="1:52" x14ac:dyDescent="0.3">
      <c r="A10" s="296"/>
      <c r="B10" s="297"/>
      <c r="C10" s="298"/>
      <c r="D10" s="298"/>
      <c r="E10" s="298"/>
      <c r="F10" s="298"/>
      <c r="G10" s="298"/>
      <c r="H10" s="298"/>
      <c r="I10" s="298"/>
      <c r="J10" s="298"/>
      <c r="K10" s="298"/>
      <c r="L10" s="299"/>
      <c r="M10" s="298"/>
      <c r="N10" s="155"/>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row>
    <row r="11" spans="1:52" ht="18" x14ac:dyDescent="0.3">
      <c r="A11" s="300"/>
      <c r="B11" s="419" t="s">
        <v>55</v>
      </c>
      <c r="C11" s="419"/>
      <c r="D11" s="419"/>
      <c r="E11" s="419"/>
      <c r="F11" s="419"/>
      <c r="G11" s="419"/>
      <c r="H11" s="419"/>
      <c r="I11" s="174"/>
      <c r="J11" s="174"/>
      <c r="K11" s="174"/>
      <c r="L11" s="174"/>
      <c r="M11" s="174"/>
      <c r="N11" s="155"/>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107"/>
      <c r="AW11" s="26"/>
      <c r="AX11" s="26"/>
      <c r="AY11" s="26"/>
      <c r="AZ11" s="26"/>
    </row>
    <row r="12" spans="1:52" ht="27.6" customHeight="1" x14ac:dyDescent="0.3">
      <c r="A12" s="296"/>
      <c r="B12" s="422" t="s">
        <v>670</v>
      </c>
      <c r="C12" s="423" t="s">
        <v>56</v>
      </c>
      <c r="D12" s="424" t="s">
        <v>57</v>
      </c>
      <c r="E12" s="425" t="s">
        <v>58</v>
      </c>
      <c r="F12" s="425"/>
      <c r="G12" s="426" t="s">
        <v>59</v>
      </c>
      <c r="H12" s="430" t="s">
        <v>60</v>
      </c>
      <c r="I12" s="174"/>
      <c r="J12" s="174"/>
      <c r="K12" s="174"/>
      <c r="L12" s="174"/>
      <c r="M12" s="174"/>
      <c r="N12" s="155"/>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136"/>
      <c r="AW12" s="26"/>
      <c r="AX12" s="26"/>
      <c r="AY12" s="26"/>
      <c r="AZ12" s="26"/>
    </row>
    <row r="13" spans="1:52" ht="43.2" customHeight="1" x14ac:dyDescent="0.3">
      <c r="A13" s="296"/>
      <c r="B13" s="422"/>
      <c r="C13" s="423"/>
      <c r="D13" s="424"/>
      <c r="E13" s="427" t="s">
        <v>61</v>
      </c>
      <c r="F13" s="428"/>
      <c r="G13" s="426"/>
      <c r="H13" s="430"/>
      <c r="I13" s="174"/>
      <c r="J13" s="174"/>
      <c r="K13" s="155"/>
      <c r="L13" s="155"/>
      <c r="M13" s="155"/>
      <c r="N13" s="155"/>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107"/>
      <c r="AW13" s="26"/>
      <c r="AX13" s="26"/>
      <c r="AY13" s="26"/>
      <c r="AZ13" s="26"/>
    </row>
    <row r="14" spans="1:52" ht="30" customHeight="1" x14ac:dyDescent="0.3">
      <c r="A14" s="136"/>
      <c r="B14" s="13"/>
      <c r="C14" s="261"/>
      <c r="D14" s="273"/>
      <c r="E14" s="412" t="str">
        <f>IF(C14=$P$15,'Factores de emisión '!$E$22,IF(C14=$P$16,'Factores de emisión '!$E$21,IF(C14=$P$17,'Factores de emisión '!$E$19,IF(C14=$P$18,'Factores de emisión '!$E$20,IF(C14=$P$19,'Factores de emisión '!$E$23,IF(C14=$P$20,'Factores de emisión '!$E$26,""))))))</f>
        <v/>
      </c>
      <c r="F14" s="413"/>
      <c r="G14" s="262">
        <f>IF(C14&gt;0,E14*D14,F14*D14)</f>
        <v>0</v>
      </c>
      <c r="H14" s="255">
        <f>SUM(G14:G22)</f>
        <v>0</v>
      </c>
      <c r="I14" s="8"/>
      <c r="J14" s="8"/>
      <c r="L14" s="8"/>
      <c r="N14" s="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row>
    <row r="15" spans="1:52" ht="30" customHeight="1" x14ac:dyDescent="0.3">
      <c r="A15" s="136"/>
      <c r="B15" s="135"/>
      <c r="C15" s="12"/>
      <c r="D15" s="273"/>
      <c r="E15" s="412" t="str">
        <f>IF(C15=$P$15,'Factores de emisión '!$E$22,IF(C15=$P$16,'Factores de emisión '!$E$21,IF(C15=$P$17,'Factores de emisión '!$E$19,IF(C15=$P$18,'Factores de emisión '!$E$20,IF(C15=$P$19,'Factores de emisión '!$E$23,IF(C15=$P$20,'Factores de emisión '!$E$26,""))))))</f>
        <v/>
      </c>
      <c r="F15" s="413"/>
      <c r="G15" s="262">
        <f>IF(C15&gt;0,E15*D15,F15*D15)</f>
        <v>0</v>
      </c>
      <c r="H15" s="8"/>
      <c r="I15" s="8"/>
      <c r="J15" s="8"/>
      <c r="K15" s="6"/>
      <c r="L15" s="6"/>
      <c r="M15" s="6"/>
      <c r="N15" s="6"/>
      <c r="O15" s="26"/>
      <c r="P15" s="14" t="s">
        <v>64</v>
      </c>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row>
    <row r="16" spans="1:52" ht="30" customHeight="1" x14ac:dyDescent="0.3">
      <c r="A16" s="136"/>
      <c r="B16" s="135"/>
      <c r="C16" s="12"/>
      <c r="D16" s="273"/>
      <c r="E16" s="412" t="str">
        <f>IF(C16=$P$15,'Factores de emisión '!$E$22,IF(C16=$P$16,'Factores de emisión '!$E$21,IF(C16=$P$17,'Factores de emisión '!$E$19,IF(C16=$P$18,'Factores de emisión '!$E$20,IF(C16=$P$19,'Factores de emisión '!$E$23,IF(C16=$P$20,'Factores de emisión '!$E$26,""))))))</f>
        <v/>
      </c>
      <c r="F16" s="413"/>
      <c r="G16" s="262">
        <f>IF(C16&gt;0,E16*D16,F16*D16)</f>
        <v>0</v>
      </c>
      <c r="H16" s="8"/>
      <c r="I16" s="8"/>
      <c r="J16" s="8"/>
      <c r="K16" s="8"/>
      <c r="L16" s="8"/>
      <c r="M16" s="8"/>
      <c r="N16" s="6"/>
      <c r="O16" s="26"/>
      <c r="P16" s="14" t="s">
        <v>63</v>
      </c>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row>
    <row r="17" spans="1:70" ht="30" customHeight="1" x14ac:dyDescent="0.3">
      <c r="A17" s="136"/>
      <c r="B17" s="135"/>
      <c r="C17" s="12"/>
      <c r="D17" s="273"/>
      <c r="E17" s="412" t="str">
        <f>IF(C17=$P$15,'Factores de emisión '!$E$22,IF(C17=$P$16,'Factores de emisión '!$E$21,IF(C17=$P$17,'Factores de emisión '!$E$19,IF(C17=$P$18,'Factores de emisión '!$E$20,IF(C17=$P$19,'Factores de emisión '!$E$23,IF(C17=$P$20,'Factores de emisión '!$E$26,""))))))</f>
        <v/>
      </c>
      <c r="F17" s="413"/>
      <c r="G17" s="262">
        <f t="shared" ref="G17:G22" si="0">IF(C17&gt;0,E17*D17,F17*D17)</f>
        <v>0</v>
      </c>
      <c r="H17" s="8"/>
      <c r="I17" s="8"/>
      <c r="J17" s="8"/>
      <c r="K17" s="6"/>
      <c r="L17" s="6"/>
      <c r="M17" s="6"/>
      <c r="N17" s="6"/>
      <c r="O17" s="26"/>
      <c r="P17" s="14" t="s">
        <v>65</v>
      </c>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row>
    <row r="18" spans="1:70" ht="30" customHeight="1" x14ac:dyDescent="0.3">
      <c r="A18" s="136"/>
      <c r="B18" s="135"/>
      <c r="C18" s="12"/>
      <c r="D18" s="273"/>
      <c r="E18" s="412" t="str">
        <f>IF(C18=$P$15,'Factores de emisión '!$E$22,IF(C18=$P$16,'Factores de emisión '!$E$21,IF(C18=$P$17,'Factores de emisión '!$E$19,IF(C18=$P$18,'Factores de emisión '!$E$20,IF(C18=$P$19,'Factores de emisión '!$E$23,IF(C18=$P$20,'Factores de emisión '!$E$26,""))))))</f>
        <v/>
      </c>
      <c r="F18" s="413"/>
      <c r="G18" s="262">
        <f t="shared" si="0"/>
        <v>0</v>
      </c>
      <c r="H18" s="136"/>
      <c r="I18" s="136"/>
      <c r="J18" s="136"/>
      <c r="K18" s="136"/>
      <c r="L18" s="136"/>
      <c r="M18" s="136"/>
      <c r="N18" s="107"/>
      <c r="O18" s="26"/>
      <c r="P18" s="14" t="s">
        <v>62</v>
      </c>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row>
    <row r="19" spans="1:70" ht="30" customHeight="1" x14ac:dyDescent="0.3">
      <c r="A19" s="136"/>
      <c r="B19" s="135"/>
      <c r="C19" s="12"/>
      <c r="D19" s="273"/>
      <c r="E19" s="412" t="str">
        <f>IF(C19=$P$15,'Factores de emisión '!$E$22,IF(C19=$P$16,'Factores de emisión '!$E$21,IF(C19=$P$17,'Factores de emisión '!$E$19,IF(C19=$P$18,'Factores de emisión '!$E$20,IF(C19=$P$19,'Factores de emisión '!$E$23,IF(C19=$P$20,'Factores de emisión '!$E$26,""))))))</f>
        <v/>
      </c>
      <c r="F19" s="413"/>
      <c r="G19" s="262">
        <f t="shared" si="0"/>
        <v>0</v>
      </c>
      <c r="H19" s="136"/>
      <c r="I19" s="136"/>
      <c r="J19" s="136"/>
      <c r="K19" s="107"/>
      <c r="L19" s="107"/>
      <c r="M19" s="107"/>
      <c r="N19" s="107"/>
      <c r="O19" s="26"/>
      <c r="P19" s="14" t="s">
        <v>825</v>
      </c>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row>
    <row r="20" spans="1:70" ht="30" customHeight="1" x14ac:dyDescent="0.3">
      <c r="A20" s="136"/>
      <c r="B20" s="135"/>
      <c r="C20" s="12"/>
      <c r="D20" s="273"/>
      <c r="E20" s="412" t="str">
        <f>IF(C20=$P$15,'Factores de emisión '!$E$22,IF(C20=$P$16,'Factores de emisión '!$E$21,IF(C20=$P$17,'Factores de emisión '!$E$19,IF(C20=$P$18,'Factores de emisión '!$E$20,IF(C20=$P$19,'Factores de emisión '!$E$23,IF(C20=$P$20,'Factores de emisión '!$E$26,""))))))</f>
        <v/>
      </c>
      <c r="F20" s="413"/>
      <c r="G20" s="262">
        <f t="shared" si="0"/>
        <v>0</v>
      </c>
      <c r="H20" s="136"/>
      <c r="I20" s="136"/>
      <c r="J20" s="136"/>
      <c r="K20" s="136"/>
      <c r="L20" s="136"/>
      <c r="M20" s="107"/>
      <c r="N20" s="107"/>
      <c r="O20" s="26"/>
      <c r="P20" s="14" t="s">
        <v>840</v>
      </c>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row>
    <row r="21" spans="1:70" ht="30" customHeight="1" x14ac:dyDescent="0.3">
      <c r="A21" s="136"/>
      <c r="B21" s="135"/>
      <c r="C21" s="12"/>
      <c r="D21" s="273"/>
      <c r="E21" s="412" t="str">
        <f>IF(C21=$P$15,'Factores de emisión '!$E$22,IF(C21=$P$16,'Factores de emisión '!$E$21,IF(C21=$P$17,'Factores de emisión '!$E$19,IF(C21=$P$18,'Factores de emisión '!$E$20,IF(C21=$P$19,'Factores de emisión '!$E$23,IF(C21=$P$20,'Factores de emisión '!$E$26,""))))))</f>
        <v/>
      </c>
      <c r="F21" s="413"/>
      <c r="G21" s="262">
        <f t="shared" si="0"/>
        <v>0</v>
      </c>
      <c r="H21" s="13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row>
    <row r="22" spans="1:70" ht="30" customHeight="1" x14ac:dyDescent="0.3">
      <c r="A22" s="136"/>
      <c r="B22" s="135"/>
      <c r="C22" s="12"/>
      <c r="D22" s="273"/>
      <c r="E22" s="412" t="str">
        <f>IF(C22=$P$15,'Factores de emisión '!$E$22,IF(C22=$P$16,'Factores de emisión '!$E$21,IF(C22=$P$17,'Factores de emisión '!$E$19,IF(C22=$P$18,'Factores de emisión '!$E$20,IF(C22=$P$19,'Factores de emisión '!$E$23,IF(C22=$P$20,'Factores de emisión '!$E$26,""))))))</f>
        <v/>
      </c>
      <c r="F22" s="413"/>
      <c r="G22" s="262">
        <f t="shared" si="0"/>
        <v>0</v>
      </c>
      <c r="H22" s="136"/>
      <c r="I22" s="136"/>
      <c r="J22" s="136"/>
      <c r="K22" s="263"/>
      <c r="L22" s="107"/>
      <c r="M22" s="136"/>
      <c r="N22" s="107"/>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row>
    <row r="23" spans="1:70" ht="30" customHeight="1" x14ac:dyDescent="0.3">
      <c r="A23" s="107"/>
      <c r="B23" s="135"/>
      <c r="C23" s="12"/>
      <c r="D23" s="273"/>
      <c r="E23" s="412" t="str">
        <f>IF(C23=$P$15,'Factores de emisión '!$E$22,IF(C23=$P$16,'Factores de emisión '!$E$21,IF(C23=$P$17,'Factores de emisión '!$E$19,IF(C23=$P$18,'Factores de emisión '!$E$20,IF(C23=$P$19,'Factores de emisión '!$E$23,IF(C23=$P$20,'Factores de emisión '!$E$26,""))))))</f>
        <v/>
      </c>
      <c r="F23" s="413"/>
      <c r="G23" s="262">
        <f t="shared" ref="G23:G49" si="1">IF(C23&gt;0,E23*D23,F23*D23)</f>
        <v>0</v>
      </c>
      <c r="H23" s="274"/>
      <c r="I23" s="274"/>
      <c r="J23" s="274"/>
      <c r="K23" s="264"/>
      <c r="L23" s="136"/>
      <c r="M23" s="274"/>
      <c r="N23" s="107"/>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row>
    <row r="24" spans="1:70" ht="30" customHeight="1" x14ac:dyDescent="0.3">
      <c r="A24" s="107"/>
      <c r="B24" s="135"/>
      <c r="C24" s="12"/>
      <c r="D24" s="273"/>
      <c r="E24" s="412" t="str">
        <f>IF(C24=$P$15,'Factores de emisión '!$E$22,IF(C24=$P$16,'Factores de emisión '!$E$21,IF(C24=$P$17,'Factores de emisión '!$E$19,IF(C24=$P$18,'Factores de emisión '!$E$20,IF(C24=$P$19,'Factores de emisión '!$E$23,IF(C24=$P$20,'Factores de emisión '!$E$26,""))))))</f>
        <v/>
      </c>
      <c r="F24" s="413"/>
      <c r="G24" s="262">
        <f t="shared" si="1"/>
        <v>0</v>
      </c>
      <c r="H24" s="274"/>
      <c r="I24" s="274"/>
      <c r="J24" s="274"/>
      <c r="K24" s="274"/>
      <c r="L24" s="107"/>
      <c r="M24" s="274"/>
      <c r="N24" s="107"/>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row>
    <row r="25" spans="1:70" ht="30" customHeight="1" x14ac:dyDescent="0.3">
      <c r="A25" s="26"/>
      <c r="B25" s="135"/>
      <c r="C25" s="12"/>
      <c r="D25" s="273"/>
      <c r="E25" s="412" t="str">
        <f>IF(C25=$P$15,'Factores de emisión '!$E$22,IF(C25=$P$16,'Factores de emisión '!$E$21,IF(C25=$P$17,'Factores de emisión '!$E$19,IF(C25=$P$18,'Factores de emisión '!$E$20,IF(C25=$P$19,'Factores de emisión '!$E$23,IF(C25=$P$20,'Factores de emisión '!$E$26,""))))))</f>
        <v/>
      </c>
      <c r="F25" s="413"/>
      <c r="G25" s="262">
        <f t="shared" si="1"/>
        <v>0</v>
      </c>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row>
    <row r="26" spans="1:70" ht="30" customHeight="1" x14ac:dyDescent="0.3">
      <c r="A26" s="26"/>
      <c r="B26" s="135"/>
      <c r="C26" s="12"/>
      <c r="D26" s="273"/>
      <c r="E26" s="412" t="str">
        <f>IF(C26=$P$15,'Factores de emisión '!$E$22,IF(C26=$P$16,'Factores de emisión '!$E$21,IF(C26=$P$17,'Factores de emisión '!$E$19,IF(C26=$P$18,'Factores de emisión '!$E$20,IF(C26=$P$19,'Factores de emisión '!$E$23,IF(C26=$P$20,'Factores de emisión '!$E$26,""))))))</f>
        <v/>
      </c>
      <c r="F26" s="413"/>
      <c r="G26" s="262">
        <f t="shared" si="1"/>
        <v>0</v>
      </c>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row>
    <row r="27" spans="1:70" ht="30" customHeight="1" x14ac:dyDescent="0.3">
      <c r="A27" s="26"/>
      <c r="B27" s="135"/>
      <c r="C27" s="12"/>
      <c r="D27" s="273"/>
      <c r="E27" s="412" t="str">
        <f>IF(C27=$P$15,'Factores de emisión '!$E$22,IF(C27=$P$16,'Factores de emisión '!$E$21,IF(C27=$P$17,'Factores de emisión '!$E$19,IF(C27=$P$18,'Factores de emisión '!$E$20,IF(C27=$P$19,'Factores de emisión '!$E$23,IF(C27=$P$20,'Factores de emisión '!$E$26,""))))))</f>
        <v/>
      </c>
      <c r="F27" s="413"/>
      <c r="G27" s="262">
        <f t="shared" si="1"/>
        <v>0</v>
      </c>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row>
    <row r="28" spans="1:70" ht="30" customHeight="1" x14ac:dyDescent="0.3">
      <c r="A28" s="26"/>
      <c r="B28" s="135"/>
      <c r="C28" s="12"/>
      <c r="D28" s="273"/>
      <c r="E28" s="412" t="str">
        <f>IF(C28=$P$15,'Factores de emisión '!$E$22,IF(C28=$P$16,'Factores de emisión '!$E$21,IF(C28=$P$17,'Factores de emisión '!$E$19,IF(C28=$P$18,'Factores de emisión '!$E$20,IF(C28=$P$19,'Factores de emisión '!$E$23,IF(C28=$P$20,'Factores de emisión '!$E$26,""))))))</f>
        <v/>
      </c>
      <c r="F28" s="413"/>
      <c r="G28" s="262">
        <f t="shared" si="1"/>
        <v>0</v>
      </c>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row>
    <row r="29" spans="1:70" ht="30" customHeight="1" x14ac:dyDescent="0.3">
      <c r="A29" s="26"/>
      <c r="B29" s="135"/>
      <c r="C29" s="12"/>
      <c r="D29" s="273"/>
      <c r="E29" s="412" t="str">
        <f>IF(C29=$P$15,'Factores de emisión '!$E$22,IF(C29=$P$16,'Factores de emisión '!$E$21,IF(C29=$P$17,'Factores de emisión '!$E$19,IF(C29=$P$18,'Factores de emisión '!$E$20,IF(C29=$P$19,'Factores de emisión '!$E$23,IF(C29=$P$20,'Factores de emisión '!$E$26,""))))))</f>
        <v/>
      </c>
      <c r="F29" s="413"/>
      <c r="G29" s="262">
        <f t="shared" si="1"/>
        <v>0</v>
      </c>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row>
    <row r="30" spans="1:70" s="6" customFormat="1" ht="30" customHeight="1" x14ac:dyDescent="0.3">
      <c r="A30" s="107"/>
      <c r="B30" s="135"/>
      <c r="C30" s="12"/>
      <c r="D30" s="273"/>
      <c r="E30" s="412" t="str">
        <f>IF(C30=$P$15,'Factores de emisión '!$E$22,IF(C30=$P$16,'Factores de emisión '!$E$21,IF(C30=$P$17,'Factores de emisión '!$E$19,IF(C30=$P$18,'Factores de emisión '!$E$20,IF(C30=$P$19,'Factores de emisión '!$E$23,IF(C30=$P$20,'Factores de emisión '!$E$26,""))))))</f>
        <v/>
      </c>
      <c r="F30" s="413"/>
      <c r="G30" s="262">
        <f t="shared" si="1"/>
        <v>0</v>
      </c>
      <c r="H30" s="107"/>
      <c r="I30" s="107"/>
      <c r="J30" s="107"/>
      <c r="K30" s="107"/>
      <c r="L30" s="107"/>
      <c r="M30" s="107"/>
      <c r="N30" s="107"/>
      <c r="O30" s="107"/>
      <c r="P30" s="26"/>
      <c r="Q30" s="107"/>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7"/>
      <c r="BB30" s="7"/>
      <c r="BC30" s="7"/>
      <c r="BD30" s="7"/>
      <c r="BE30" s="7"/>
      <c r="BF30" s="7"/>
      <c r="BG30" s="7"/>
      <c r="BH30" s="7"/>
      <c r="BI30" s="7"/>
      <c r="BJ30" s="7"/>
      <c r="BK30" s="7"/>
      <c r="BL30" s="7"/>
      <c r="BM30" s="7"/>
      <c r="BN30" s="7"/>
      <c r="BO30" s="7"/>
      <c r="BP30" s="7"/>
      <c r="BQ30" s="7"/>
      <c r="BR30" s="7"/>
    </row>
    <row r="31" spans="1:70" ht="30" customHeight="1" x14ac:dyDescent="0.3">
      <c r="A31" s="26"/>
      <c r="B31" s="135"/>
      <c r="C31" s="12"/>
      <c r="D31" s="273"/>
      <c r="E31" s="412" t="str">
        <f>IF(C31=$P$15,'Factores de emisión '!$E$22,IF(C31=$P$16,'Factores de emisión '!$E$21,IF(C31=$P$17,'Factores de emisión '!$E$19,IF(C31=$P$18,'Factores de emisión '!$E$20,IF(C31=$P$19,'Factores de emisión '!$E$23,IF(C31=$P$20,'Factores de emisión '!$E$26,""))))))</f>
        <v/>
      </c>
      <c r="F31" s="413"/>
      <c r="G31" s="262">
        <f t="shared" si="1"/>
        <v>0</v>
      </c>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row>
    <row r="32" spans="1:70" ht="30" customHeight="1" x14ac:dyDescent="0.3">
      <c r="A32" s="26"/>
      <c r="B32" s="135"/>
      <c r="C32" s="12"/>
      <c r="D32" s="273"/>
      <c r="E32" s="412" t="str">
        <f>IF(C32=$P$15,'Factores de emisión '!$E$22,IF(C32=$P$16,'Factores de emisión '!$E$21,IF(C32=$P$17,'Factores de emisión '!$E$19,IF(C32=$P$18,'Factores de emisión '!$E$20,IF(C32=$P$19,'Factores de emisión '!$E$23,IF(C32=$P$20,'Factores de emisión '!$E$26,""))))))</f>
        <v/>
      </c>
      <c r="F32" s="413"/>
      <c r="G32" s="262">
        <f t="shared" si="1"/>
        <v>0</v>
      </c>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row>
    <row r="33" spans="1:52" ht="30" customHeight="1" x14ac:dyDescent="0.3">
      <c r="A33" s="26"/>
      <c r="B33" s="135"/>
      <c r="C33" s="12"/>
      <c r="D33" s="273"/>
      <c r="E33" s="412" t="str">
        <f>IF(C33=$P$15,'Factores de emisión '!$E$22,IF(C33=$P$16,'Factores de emisión '!$E$21,IF(C33=$P$17,'Factores de emisión '!$E$19,IF(C33=$P$18,'Factores de emisión '!$E$20,IF(C33=$P$19,'Factores de emisión '!$E$23,IF(C33=$P$20,'Factores de emisión '!$E$26,""))))))</f>
        <v/>
      </c>
      <c r="F33" s="413"/>
      <c r="G33" s="262">
        <f t="shared" si="1"/>
        <v>0</v>
      </c>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row>
    <row r="34" spans="1:52" ht="30" customHeight="1" x14ac:dyDescent="0.3">
      <c r="A34" s="26"/>
      <c r="B34" s="135"/>
      <c r="C34" s="12"/>
      <c r="D34" s="273"/>
      <c r="E34" s="412" t="str">
        <f>IF(C34=$P$15,'Factores de emisión '!$E$22,IF(C34=$P$16,'Factores de emisión '!$E$21,IF(C34=$P$17,'Factores de emisión '!$E$19,IF(C34=$P$18,'Factores de emisión '!$E$20,IF(C34=$P$19,'Factores de emisión '!$E$23,IF(C34=$P$20,'Factores de emisión '!$E$26,""))))))</f>
        <v/>
      </c>
      <c r="F34" s="413"/>
      <c r="G34" s="262">
        <f t="shared" si="1"/>
        <v>0</v>
      </c>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row>
    <row r="35" spans="1:52" ht="30" customHeight="1" x14ac:dyDescent="0.3">
      <c r="A35" s="26"/>
      <c r="B35" s="135"/>
      <c r="C35" s="12"/>
      <c r="D35" s="273"/>
      <c r="E35" s="412" t="str">
        <f>IF(C35=$P$15,'Factores de emisión '!$E$22,IF(C35=$P$16,'Factores de emisión '!$E$21,IF(C35=$P$17,'Factores de emisión '!$E$19,IF(C35=$P$18,'Factores de emisión '!$E$20,IF(C35=$P$19,'Factores de emisión '!$E$23,IF(C35=$P$20,'Factores de emisión '!$E$26,""))))))</f>
        <v/>
      </c>
      <c r="F35" s="413"/>
      <c r="G35" s="262">
        <f t="shared" si="1"/>
        <v>0</v>
      </c>
      <c r="H35" s="26"/>
      <c r="I35" s="26"/>
      <c r="J35" s="26"/>
      <c r="K35" s="26"/>
      <c r="L35" s="26"/>
      <c r="M35" s="26"/>
      <c r="N35" s="26"/>
      <c r="O35" s="26"/>
      <c r="P35" s="26"/>
      <c r="Q35" s="26"/>
      <c r="R35" s="270"/>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row>
    <row r="36" spans="1:52" ht="30" customHeight="1" x14ac:dyDescent="0.3">
      <c r="A36" s="26"/>
      <c r="B36" s="135"/>
      <c r="C36" s="12"/>
      <c r="D36" s="273"/>
      <c r="E36" s="412" t="str">
        <f>IF(C36=$P$15,'Factores de emisión '!$E$22,IF(C36=$P$16,'Factores de emisión '!$E$21,IF(C36=$P$17,'Factores de emisión '!$E$19,IF(C36=$P$18,'Factores de emisión '!$E$20,IF(C36=$P$19,'Factores de emisión '!$E$23,IF(C36=$P$20,'Factores de emisión '!$E$26,""))))))</f>
        <v/>
      </c>
      <c r="F36" s="413"/>
      <c r="G36" s="262">
        <f t="shared" si="1"/>
        <v>0</v>
      </c>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row>
    <row r="37" spans="1:52" ht="30" customHeight="1" x14ac:dyDescent="0.3">
      <c r="A37" s="26"/>
      <c r="B37" s="135"/>
      <c r="C37" s="12"/>
      <c r="D37" s="273"/>
      <c r="E37" s="412" t="str">
        <f>IF(C37=$P$15,'Factores de emisión '!$E$22,IF(C37=$P$16,'Factores de emisión '!$E$21,IF(C37=$P$17,'Factores de emisión '!$E$19,IF(C37=$P$18,'Factores de emisión '!$E$20,IF(C37=$P$19,'Factores de emisión '!$E$23,IF(C37=$P$20,'Factores de emisión '!$E$26,""))))))</f>
        <v/>
      </c>
      <c r="F37" s="413"/>
      <c r="G37" s="262">
        <f t="shared" si="1"/>
        <v>0</v>
      </c>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row>
    <row r="38" spans="1:52" ht="30" customHeight="1" x14ac:dyDescent="0.3">
      <c r="A38" s="26"/>
      <c r="B38" s="135"/>
      <c r="C38" s="12"/>
      <c r="D38" s="273"/>
      <c r="E38" s="412" t="str">
        <f>IF(C38=$P$15,'Factores de emisión '!$E$22,IF(C38=$P$16,'Factores de emisión '!$E$21,IF(C38=$P$17,'Factores de emisión '!$E$19,IF(C38=$P$18,'Factores de emisión '!$E$20,IF(C38=$P$19,'Factores de emisión '!$E$23,IF(C38=$P$20,'Factores de emisión '!$E$26,""))))))</f>
        <v/>
      </c>
      <c r="F38" s="413"/>
      <c r="G38" s="262">
        <f t="shared" si="1"/>
        <v>0</v>
      </c>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row>
    <row r="39" spans="1:52" ht="30" customHeight="1" x14ac:dyDescent="0.3">
      <c r="A39" s="26"/>
      <c r="B39" s="135"/>
      <c r="C39" s="12"/>
      <c r="D39" s="273"/>
      <c r="E39" s="412" t="str">
        <f>IF(C39=$P$15,'Factores de emisión '!$E$22,IF(C39=$P$16,'Factores de emisión '!$E$21,IF(C39=$P$17,'Factores de emisión '!$E$19,IF(C39=$P$18,'Factores de emisión '!$E$20,IF(C39=$P$19,'Factores de emisión '!$E$23,IF(C39=$P$20,'Factores de emisión '!$E$26,""))))))</f>
        <v/>
      </c>
      <c r="F39" s="413"/>
      <c r="G39" s="262">
        <f t="shared" si="1"/>
        <v>0</v>
      </c>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row>
    <row r="40" spans="1:52" ht="30" customHeight="1" x14ac:dyDescent="0.3">
      <c r="A40" s="26"/>
      <c r="B40" s="135"/>
      <c r="C40" s="12"/>
      <c r="D40" s="273"/>
      <c r="E40" s="412" t="str">
        <f>IF(C40=$P$15,'Factores de emisión '!$E$22,IF(C40=$P$16,'Factores de emisión '!$E$21,IF(C40=$P$17,'Factores de emisión '!$E$19,IF(C40=$P$18,'Factores de emisión '!$E$20,IF(C40=$P$19,'Factores de emisión '!$E$23,IF(C40=$P$20,'Factores de emisión '!$E$26,""))))))</f>
        <v/>
      </c>
      <c r="F40" s="413"/>
      <c r="G40" s="262">
        <f t="shared" si="1"/>
        <v>0</v>
      </c>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row>
    <row r="41" spans="1:52" ht="30" customHeight="1" x14ac:dyDescent="0.3">
      <c r="A41" s="26"/>
      <c r="B41" s="135"/>
      <c r="C41" s="12"/>
      <c r="D41" s="273"/>
      <c r="E41" s="412" t="str">
        <f>IF(C41=$P$15,'Factores de emisión '!$E$22,IF(C41=$P$16,'Factores de emisión '!$E$21,IF(C41=$P$17,'Factores de emisión '!$E$19,IF(C41=$P$18,'Factores de emisión '!$E$20,IF(C41=$P$19,'Factores de emisión '!$E$23,IF(C41=$P$20,'Factores de emisión '!$E$26,""))))))</f>
        <v/>
      </c>
      <c r="F41" s="413"/>
      <c r="G41" s="262">
        <f t="shared" si="1"/>
        <v>0</v>
      </c>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row>
    <row r="42" spans="1:52" ht="30" customHeight="1" x14ac:dyDescent="0.3">
      <c r="A42" s="26"/>
      <c r="B42" s="135"/>
      <c r="C42" s="12"/>
      <c r="D42" s="273"/>
      <c r="E42" s="412" t="str">
        <f>IF(C42=$P$15,'Factores de emisión '!$E$22,IF(C42=$P$16,'Factores de emisión '!$E$21,IF(C42=$P$17,'Factores de emisión '!$E$19,IF(C42=$P$18,'Factores de emisión '!$E$20,IF(C42=$P$19,'Factores de emisión '!$E$23,IF(C42=$P$20,'Factores de emisión '!$E$26,""))))))</f>
        <v/>
      </c>
      <c r="F42" s="413"/>
      <c r="G42" s="262">
        <f t="shared" si="1"/>
        <v>0</v>
      </c>
      <c r="H42" s="26"/>
      <c r="I42" s="26"/>
      <c r="J42" s="26"/>
      <c r="K42" s="26"/>
      <c r="L42" s="26"/>
      <c r="M42" s="26"/>
      <c r="N42" s="26"/>
      <c r="O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row>
    <row r="43" spans="1:52" ht="30" customHeight="1" x14ac:dyDescent="0.3">
      <c r="A43" s="26"/>
      <c r="B43" s="135"/>
      <c r="C43" s="12"/>
      <c r="D43" s="273"/>
      <c r="E43" s="412" t="str">
        <f>IF(C43=$P$15,'Factores de emisión '!$E$22,IF(C43=$P$16,'Factores de emisión '!$E$21,IF(C43=$P$17,'Factores de emisión '!$E$19,IF(C43=$P$18,'Factores de emisión '!$E$20,IF(C43=$P$19,'Factores de emisión '!$E$23,IF(C43=$P$20,'Factores de emisión '!$E$26,""))))))</f>
        <v/>
      </c>
      <c r="F43" s="413"/>
      <c r="G43" s="262">
        <f t="shared" si="1"/>
        <v>0</v>
      </c>
      <c r="H43" s="26"/>
      <c r="I43" s="26"/>
      <c r="J43" s="26"/>
      <c r="K43" s="26"/>
      <c r="L43" s="26"/>
      <c r="M43" s="26"/>
      <c r="N43" s="26"/>
      <c r="O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row>
    <row r="44" spans="1:52" ht="30" customHeight="1" x14ac:dyDescent="0.3">
      <c r="A44" s="26"/>
      <c r="B44" s="135"/>
      <c r="C44" s="12"/>
      <c r="D44" s="273"/>
      <c r="E44" s="412" t="str">
        <f>IF(C44=$P$15,'Factores de emisión '!$E$22,IF(C44=$P$16,'Factores de emisión '!$E$21,IF(C44=$P$17,'Factores de emisión '!$E$19,IF(C44=$P$18,'Factores de emisión '!$E$20,IF(C44=$P$19,'Factores de emisión '!$E$23,IF(C44=$P$20,'Factores de emisión '!$E$26,""))))))</f>
        <v/>
      </c>
      <c r="F44" s="413"/>
      <c r="G44" s="262">
        <f t="shared" si="1"/>
        <v>0</v>
      </c>
      <c r="H44" s="26"/>
      <c r="I44" s="26"/>
      <c r="J44" s="26"/>
      <c r="K44" s="26"/>
      <c r="L44" s="26"/>
      <c r="M44" s="26"/>
      <c r="N44" s="26"/>
      <c r="O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row>
    <row r="45" spans="1:52" ht="30" customHeight="1" x14ac:dyDescent="0.3">
      <c r="A45" s="26"/>
      <c r="B45" s="135"/>
      <c r="C45" s="12"/>
      <c r="D45" s="273"/>
      <c r="E45" s="412" t="str">
        <f>IF(C45=$P$15,'Factores de emisión '!$E$22,IF(C45=$P$16,'Factores de emisión '!$E$21,IF(C45=$P$17,'Factores de emisión '!$E$19,IF(C45=$P$18,'Factores de emisión '!$E$20,IF(C45=$P$19,'Factores de emisión '!$E$23,IF(C45=$P$20,'Factores de emisión '!$E$26,""))))))</f>
        <v/>
      </c>
      <c r="F45" s="413"/>
      <c r="G45" s="262">
        <f t="shared" si="1"/>
        <v>0</v>
      </c>
      <c r="H45" s="26"/>
      <c r="I45" s="26"/>
      <c r="J45" s="26"/>
      <c r="K45" s="26"/>
      <c r="L45" s="26"/>
      <c r="M45" s="26"/>
      <c r="N45" s="26"/>
      <c r="O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row>
    <row r="46" spans="1:52" ht="30" customHeight="1" x14ac:dyDescent="0.3">
      <c r="A46" s="26"/>
      <c r="B46" s="135"/>
      <c r="C46" s="12"/>
      <c r="D46" s="273"/>
      <c r="E46" s="412" t="str">
        <f>IF(C46=$P$15,'Factores de emisión '!$E$22,IF(C46=$P$16,'Factores de emisión '!$E$21,IF(C46=$P$17,'Factores de emisión '!$E$19,IF(C46=$P$18,'Factores de emisión '!$E$20,IF(C46=$P$19,'Factores de emisión '!$E$23,IF(C46=$P$20,'Factores de emisión '!$E$26,""))))))</f>
        <v/>
      </c>
      <c r="F46" s="413"/>
      <c r="G46" s="262">
        <f t="shared" si="1"/>
        <v>0</v>
      </c>
      <c r="H46" s="26"/>
      <c r="I46" s="26"/>
      <c r="J46" s="26"/>
      <c r="K46" s="26"/>
      <c r="L46" s="26"/>
      <c r="M46" s="26"/>
      <c r="N46" s="26"/>
      <c r="O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row>
    <row r="47" spans="1:52" ht="30" customHeight="1" x14ac:dyDescent="0.3">
      <c r="A47" s="26"/>
      <c r="B47" s="135"/>
      <c r="C47" s="12"/>
      <c r="D47" s="273"/>
      <c r="E47" s="412" t="str">
        <f>IF(C47=$P$15,'Factores de emisión '!$E$22,IF(C47=$P$16,'Factores de emisión '!$E$21,IF(C47=$P$17,'Factores de emisión '!$E$19,IF(C47=$P$18,'Factores de emisión '!$E$20,IF(C47=$P$19,'Factores de emisión '!$E$23,IF(C47=$P$20,'Factores de emisión '!$E$26,""))))))</f>
        <v/>
      </c>
      <c r="F47" s="413"/>
      <c r="G47" s="262">
        <f t="shared" si="1"/>
        <v>0</v>
      </c>
      <c r="H47" s="26"/>
      <c r="I47" s="26"/>
      <c r="J47" s="26"/>
      <c r="K47" s="26"/>
      <c r="L47" s="26"/>
      <c r="M47" s="26"/>
      <c r="N47" s="26"/>
      <c r="O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row>
    <row r="48" spans="1:52" ht="30" customHeight="1" x14ac:dyDescent="0.3">
      <c r="A48" s="26"/>
      <c r="B48" s="135"/>
      <c r="C48" s="12"/>
      <c r="D48" s="273"/>
      <c r="E48" s="412" t="str">
        <f>IF(C48=$P$15,'Factores de emisión '!$E$22,IF(C48=$P$16,'Factores de emisión '!$E$21,IF(C48=$P$17,'Factores de emisión '!$E$19,IF(C48=$P$18,'Factores de emisión '!$E$20,IF(C48=$P$19,'Factores de emisión '!$E$23,IF(C48=$P$20,'Factores de emisión '!$E$26,""))))))</f>
        <v/>
      </c>
      <c r="F48" s="413"/>
      <c r="G48" s="262">
        <f t="shared" si="1"/>
        <v>0</v>
      </c>
      <c r="H48" s="26"/>
      <c r="I48" s="26"/>
      <c r="J48" s="26"/>
      <c r="K48" s="26"/>
      <c r="L48" s="26"/>
      <c r="M48" s="26"/>
      <c r="N48" s="26"/>
      <c r="O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row>
    <row r="49" spans="1:52" ht="30" customHeight="1" x14ac:dyDescent="0.3">
      <c r="A49" s="26"/>
      <c r="B49" s="135"/>
      <c r="C49" s="12"/>
      <c r="D49" s="273"/>
      <c r="E49" s="412" t="str">
        <f>IF(C49=$P$15,'Factores de emisión '!$E$22,IF(C49=$P$16,'Factores de emisión '!$E$21,IF(C49=$P$17,'Factores de emisión '!$E$19,IF(C49=$P$18,'Factores de emisión '!$E$20,IF(C49=$P$19,'Factores de emisión '!$E$23,IF(C49=$P$20,'Factores de emisión '!$E$26,""))))))</f>
        <v/>
      </c>
      <c r="F49" s="413"/>
      <c r="G49" s="262">
        <f t="shared" si="1"/>
        <v>0</v>
      </c>
      <c r="H49" s="26"/>
      <c r="I49" s="26"/>
      <c r="J49" s="26"/>
      <c r="K49" s="26"/>
      <c r="L49" s="26"/>
      <c r="M49" s="26"/>
      <c r="N49" s="26"/>
      <c r="O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row>
    <row r="50" spans="1:52" ht="30" customHeight="1" x14ac:dyDescent="0.3">
      <c r="A50" s="26"/>
      <c r="B50" s="135"/>
      <c r="C50" s="12"/>
      <c r="D50" s="273"/>
      <c r="E50" s="412" t="str">
        <f>IF(C50=$P$15,'Factores de emisión '!$E$22,IF(C50=$P$16,'Factores de emisión '!$E$21,IF(C50=$P$17,'Factores de emisión '!$E$19,IF(C50=$P$18,'Factores de emisión '!$E$20,IF(C50=$P$19,'Factores de emisión '!$E$23,IF(C50=$P$20,'Factores de emisión '!$E$26,""))))))</f>
        <v/>
      </c>
      <c r="F50" s="413"/>
      <c r="G50" s="262">
        <f t="shared" ref="G50:G52" si="2">IF(C50&gt;0,E50*D50,F50*D50)</f>
        <v>0</v>
      </c>
      <c r="H50" s="26"/>
      <c r="I50" s="26"/>
      <c r="J50" s="26"/>
      <c r="K50" s="26"/>
      <c r="L50" s="26"/>
      <c r="M50" s="26"/>
      <c r="N50" s="26"/>
      <c r="O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row>
    <row r="51" spans="1:52" ht="30" customHeight="1" x14ac:dyDescent="0.3">
      <c r="A51" s="26"/>
      <c r="B51" s="135"/>
      <c r="C51" s="12"/>
      <c r="D51" s="273"/>
      <c r="E51" s="412" t="str">
        <f>IF(C51=$P$15,'Factores de emisión '!$E$22,IF(C51=$P$16,'Factores de emisión '!$E$21,IF(C51=$P$17,'Factores de emisión '!$E$19,IF(C51=$P$18,'Factores de emisión '!$E$20,IF(C51=$P$19,'Factores de emisión '!$E$23,IF(C51=$P$20,'Factores de emisión '!$E$26,""))))))</f>
        <v/>
      </c>
      <c r="F51" s="413"/>
      <c r="G51" s="262">
        <f t="shared" si="2"/>
        <v>0</v>
      </c>
      <c r="H51" s="26"/>
      <c r="I51" s="26"/>
      <c r="J51" s="26"/>
      <c r="K51" s="26"/>
      <c r="L51" s="26"/>
      <c r="M51" s="26"/>
      <c r="N51" s="26"/>
      <c r="O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row>
    <row r="52" spans="1:52" ht="30" customHeight="1" x14ac:dyDescent="0.3">
      <c r="A52" s="26"/>
      <c r="B52" s="135"/>
      <c r="C52" s="12"/>
      <c r="D52" s="273"/>
      <c r="E52" s="412" t="str">
        <f>IF(C52=$P$15,'Factores de emisión '!$E$22,IF(C52=$P$16,'Factores de emisión '!$E$21,IF(C52=$P$17,'Factores de emisión '!$E$19,IF(C52=$P$18,'Factores de emisión '!$E$20,IF(C52=$P$19,'Factores de emisión '!$E$23,IF(C52=$P$20,'Factores de emisión '!$E$26,""))))))</f>
        <v/>
      </c>
      <c r="F52" s="413"/>
      <c r="G52" s="262">
        <f t="shared" si="2"/>
        <v>0</v>
      </c>
      <c r="H52" s="26"/>
      <c r="I52" s="26"/>
      <c r="J52" s="26"/>
      <c r="K52" s="26"/>
      <c r="L52" s="26"/>
      <c r="M52" s="26"/>
      <c r="N52" s="26"/>
      <c r="O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row>
    <row r="53" spans="1:52" ht="30" customHeight="1" x14ac:dyDescent="0.3">
      <c r="A53" s="26"/>
      <c r="B53" s="135"/>
      <c r="C53" s="12"/>
      <c r="D53" s="273"/>
      <c r="E53" s="412" t="str">
        <f>IF(C53=$P$15,'Factores de emisión '!$E$22,IF(C53=$P$16,'Factores de emisión '!$E$21,IF(C53=$P$17,'Factores de emisión '!$E$19,IF(C53=$P$18,'Factores de emisión '!$E$20,IF(C53=$P$19,'Factores de emisión '!$E$23,IF(C53=$P$20,'Factores de emisión '!$E$26,""))))))</f>
        <v/>
      </c>
      <c r="F53" s="413"/>
      <c r="G53" s="262">
        <f t="shared" ref="G53:G54" si="3">IF(C53&gt;0,E53*D53,F53*D53)</f>
        <v>0</v>
      </c>
      <c r="H53" s="26"/>
      <c r="I53" s="26"/>
      <c r="J53" s="26"/>
      <c r="K53" s="26"/>
      <c r="L53" s="26"/>
      <c r="M53" s="26"/>
      <c r="N53" s="26"/>
      <c r="O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row>
    <row r="54" spans="1:52" ht="30" customHeight="1" x14ac:dyDescent="0.3">
      <c r="A54" s="26"/>
      <c r="B54" s="135"/>
      <c r="C54" s="12"/>
      <c r="D54" s="273"/>
      <c r="E54" s="412" t="str">
        <f>IF(C54=$P$15,'Factores de emisión '!$E$22,IF(C54=$P$16,'Factores de emisión '!$E$21,IF(C54=$P$17,'Factores de emisión '!$E$19,IF(C54=$P$18,'Factores de emisión '!$E$20,IF(C54=$P$19,'Factores de emisión '!$E$23,IF(C54=$P$20,'Factores de emisión '!$E$26,""))))))</f>
        <v/>
      </c>
      <c r="F54" s="413"/>
      <c r="G54" s="262">
        <f t="shared" si="3"/>
        <v>0</v>
      </c>
      <c r="H54" s="26"/>
      <c r="I54" s="26"/>
      <c r="J54" s="26"/>
      <c r="K54" s="26"/>
      <c r="L54" s="26"/>
      <c r="M54" s="26"/>
      <c r="N54" s="26"/>
      <c r="O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row>
    <row r="55" spans="1:52" x14ac:dyDescent="0.3">
      <c r="A55" s="26"/>
      <c r="H55" s="26"/>
      <c r="I55" s="26"/>
      <c r="J55" s="26"/>
      <c r="K55" s="26"/>
      <c r="L55" s="26"/>
      <c r="M55" s="26"/>
      <c r="N55" s="26"/>
      <c r="O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row>
    <row r="56" spans="1:52" ht="43.5" customHeight="1" x14ac:dyDescent="0.3">
      <c r="A56" s="156"/>
      <c r="B56" s="431" t="s">
        <v>66</v>
      </c>
      <c r="C56" s="431"/>
      <c r="D56" s="431"/>
      <c r="E56" s="431"/>
      <c r="F56" s="431"/>
      <c r="G56" s="431"/>
      <c r="H56" s="186"/>
      <c r="I56" s="186"/>
      <c r="J56" s="186"/>
      <c r="K56" s="186"/>
      <c r="L56" s="186"/>
      <c r="M56" s="186"/>
      <c r="N56" s="186"/>
      <c r="O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row>
    <row r="57" spans="1:52" x14ac:dyDescent="0.3">
      <c r="A57" s="155"/>
      <c r="B57" s="155"/>
      <c r="C57" s="155"/>
      <c r="D57" s="155"/>
      <c r="E57" s="155"/>
      <c r="F57" s="155"/>
      <c r="G57" s="155"/>
      <c r="H57" s="187"/>
      <c r="I57" s="187"/>
      <c r="J57" s="187"/>
      <c r="K57" s="187"/>
      <c r="L57" s="301"/>
      <c r="M57" s="187"/>
      <c r="N57" s="187"/>
      <c r="O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row>
    <row r="58" spans="1:52" ht="15" customHeight="1" x14ac:dyDescent="0.3">
      <c r="A58" s="155"/>
      <c r="B58" s="156"/>
      <c r="C58" s="202"/>
      <c r="D58" s="202"/>
      <c r="E58" s="202"/>
      <c r="F58" s="202"/>
      <c r="G58" s="202"/>
      <c r="H58" s="301"/>
      <c r="I58" s="301"/>
      <c r="J58" s="301"/>
      <c r="K58" s="301"/>
      <c r="L58" s="301"/>
      <c r="M58" s="187"/>
      <c r="N58" s="187"/>
      <c r="O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row>
    <row r="59" spans="1:52" x14ac:dyDescent="0.3">
      <c r="A59" s="156"/>
      <c r="B59" s="202"/>
      <c r="C59" s="202"/>
      <c r="D59" s="202"/>
      <c r="E59" s="202"/>
      <c r="F59" s="202"/>
      <c r="G59" s="202"/>
      <c r="H59" s="301"/>
      <c r="I59" s="301"/>
      <c r="J59" s="301"/>
      <c r="K59" s="301"/>
      <c r="L59" s="186"/>
      <c r="M59" s="187"/>
      <c r="N59" s="187"/>
      <c r="O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row>
    <row r="60" spans="1:52" x14ac:dyDescent="0.3">
      <c r="A60" s="155"/>
      <c r="B60" s="155"/>
      <c r="C60" s="155"/>
      <c r="D60" s="155"/>
      <c r="E60" s="155"/>
      <c r="F60" s="155"/>
      <c r="G60" s="155"/>
      <c r="H60" s="187"/>
      <c r="I60" s="187"/>
      <c r="J60" s="187"/>
      <c r="K60" s="187"/>
      <c r="L60" s="187"/>
      <c r="M60" s="187"/>
      <c r="N60" s="187"/>
      <c r="O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row>
    <row r="61" spans="1:52" x14ac:dyDescent="0.3">
      <c r="A61" s="155"/>
      <c r="B61" s="429" t="s">
        <v>755</v>
      </c>
      <c r="C61" s="429"/>
      <c r="D61" s="429"/>
      <c r="E61" s="429"/>
      <c r="F61" s="429"/>
      <c r="G61" s="429"/>
      <c r="H61" s="429"/>
      <c r="I61" s="429"/>
      <c r="J61" s="429"/>
      <c r="K61" s="429"/>
      <c r="L61" s="429"/>
      <c r="M61" s="429"/>
      <c r="N61" s="429"/>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row>
    <row r="62" spans="1:52" x14ac:dyDescent="0.3">
      <c r="A62" s="156"/>
      <c r="B62" s="155"/>
      <c r="C62" s="155"/>
      <c r="D62" s="155"/>
      <c r="E62" s="155"/>
      <c r="F62" s="155"/>
      <c r="G62" s="155"/>
      <c r="H62" s="155"/>
      <c r="I62" s="155"/>
      <c r="J62" s="155"/>
      <c r="K62" s="155"/>
      <c r="L62" s="156"/>
      <c r="M62" s="155"/>
      <c r="N62" s="155"/>
      <c r="O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row>
    <row r="63" spans="1:52" ht="15.6" x14ac:dyDescent="0.3">
      <c r="A63" s="432" t="s">
        <v>67</v>
      </c>
      <c r="B63" s="432"/>
      <c r="C63" s="432"/>
      <c r="D63" s="432"/>
      <c r="E63" s="432"/>
      <c r="F63" s="432"/>
      <c r="G63" s="432"/>
      <c r="H63" s="432"/>
      <c r="I63" s="432"/>
      <c r="J63" s="432"/>
      <c r="K63" s="432"/>
      <c r="L63" s="432"/>
      <c r="M63" s="432"/>
      <c r="N63" s="432"/>
      <c r="O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row>
    <row r="64" spans="1:52" x14ac:dyDescent="0.3">
      <c r="A64" s="302"/>
      <c r="B64" s="303"/>
      <c r="C64" s="174"/>
      <c r="D64" s="304"/>
      <c r="E64" s="304"/>
      <c r="F64" s="304"/>
      <c r="G64" s="304"/>
      <c r="H64" s="304"/>
      <c r="I64" s="304"/>
      <c r="J64" s="304"/>
      <c r="K64" s="304"/>
      <c r="L64" s="156"/>
      <c r="M64" s="304"/>
      <c r="N64" s="155"/>
      <c r="O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row>
    <row r="65" spans="1:52" ht="18" x14ac:dyDescent="0.3">
      <c r="A65" s="302"/>
      <c r="B65" s="433" t="s">
        <v>68</v>
      </c>
      <c r="C65" s="433"/>
      <c r="D65" s="433"/>
      <c r="E65" s="433"/>
      <c r="F65" s="433"/>
      <c r="G65" s="433"/>
      <c r="H65" s="433"/>
      <c r="I65" s="433"/>
      <c r="J65" s="433"/>
      <c r="K65" s="433"/>
      <c r="L65" s="433"/>
      <c r="M65" s="433"/>
      <c r="N65" s="433"/>
      <c r="O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row>
    <row r="66" spans="1:52" ht="18" x14ac:dyDescent="0.3">
      <c r="A66" s="302"/>
      <c r="B66" s="305"/>
      <c r="C66" s="306"/>
      <c r="D66" s="306"/>
      <c r="E66" s="306"/>
      <c r="F66" s="306"/>
      <c r="G66" s="306"/>
      <c r="H66" s="306"/>
      <c r="I66" s="306"/>
      <c r="J66" s="306"/>
      <c r="K66" s="306"/>
      <c r="L66" s="307"/>
      <c r="M66" s="308"/>
      <c r="N66" s="155"/>
      <c r="O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row>
    <row r="67" spans="1:52" x14ac:dyDescent="0.3">
      <c r="A67" s="302"/>
      <c r="B67" s="434" t="s">
        <v>69</v>
      </c>
      <c r="C67" s="434"/>
      <c r="D67" s="434"/>
      <c r="E67" s="434"/>
      <c r="F67" s="434"/>
      <c r="G67" s="434"/>
      <c r="H67" s="155"/>
      <c r="I67" s="435" t="s">
        <v>70</v>
      </c>
      <c r="J67" s="435"/>
      <c r="K67" s="435"/>
      <c r="L67" s="435"/>
      <c r="M67" s="436" t="s">
        <v>71</v>
      </c>
      <c r="N67" s="437" t="s">
        <v>72</v>
      </c>
      <c r="O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row>
    <row r="68" spans="1:52" ht="40.049999999999997" customHeight="1" x14ac:dyDescent="0.3">
      <c r="A68" s="302"/>
      <c r="B68" s="438" t="s">
        <v>73</v>
      </c>
      <c r="C68" s="426" t="s">
        <v>74</v>
      </c>
      <c r="D68" s="439" t="s">
        <v>75</v>
      </c>
      <c r="E68" s="439"/>
      <c r="F68" s="426" t="s">
        <v>57</v>
      </c>
      <c r="G68" s="440" t="s">
        <v>76</v>
      </c>
      <c r="H68" s="155"/>
      <c r="I68" s="420" t="s">
        <v>77</v>
      </c>
      <c r="J68" s="420"/>
      <c r="K68" s="421" t="s">
        <v>78</v>
      </c>
      <c r="L68" s="421" t="s">
        <v>79</v>
      </c>
      <c r="M68" s="436"/>
      <c r="N68" s="437"/>
      <c r="O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row>
    <row r="69" spans="1:52" ht="40.049999999999997" customHeight="1" x14ac:dyDescent="0.3">
      <c r="A69" s="302"/>
      <c r="B69" s="438"/>
      <c r="C69" s="426"/>
      <c r="D69" s="427" t="s">
        <v>61</v>
      </c>
      <c r="E69" s="428"/>
      <c r="F69" s="426"/>
      <c r="G69" s="440"/>
      <c r="H69" s="155"/>
      <c r="I69" s="420"/>
      <c r="J69" s="420"/>
      <c r="K69" s="421"/>
      <c r="L69" s="421"/>
      <c r="M69" s="436"/>
      <c r="N69" s="437"/>
      <c r="O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row>
    <row r="70" spans="1:52" ht="30" customHeight="1" x14ac:dyDescent="0.3">
      <c r="A70" s="15"/>
      <c r="B70" s="13"/>
      <c r="C70" s="254"/>
      <c r="D70" s="412" t="str">
        <f>IF(C70=$P$15,'Factores de emisión '!$E$22,IF(C70=$P$16,'Factores de emisión '!$E$21,IF(C70=$P$17,'Factores de emisión '!$E$19,IF(C70=$P$18,'Factores de emisión '!$E$20,IF(C70=$P$19,'Factores de emisión '!$E$23,"")))))</f>
        <v/>
      </c>
      <c r="E70" s="413"/>
      <c r="F70" s="13"/>
      <c r="G70" s="262">
        <f>IF(C70&gt;0,D70*F70,F70*E70)</f>
        <v>0</v>
      </c>
      <c r="H70" s="6"/>
      <c r="I70" s="415"/>
      <c r="J70" s="416"/>
      <c r="K70" s="13"/>
      <c r="L70" s="13"/>
      <c r="M70" s="262">
        <f>K70*L70/1000</f>
        <v>0</v>
      </c>
      <c r="N70" s="256">
        <f>SUM(G90+M87)</f>
        <v>0</v>
      </c>
      <c r="O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row>
    <row r="71" spans="1:52" ht="30" customHeight="1" x14ac:dyDescent="0.3">
      <c r="A71" s="15"/>
      <c r="B71" s="135"/>
      <c r="C71" s="12"/>
      <c r="D71" s="412" t="str">
        <f>IF(C71=$P$15,'Factores de emisión '!$E$22,IF(C71=$P$16,'Factores de emisión '!$E$21,IF(C71=$P$17,'Factores de emisión '!$E$19,IF(C71=$P$18,'Factores de emisión '!$E$20,IF(C71=$P$19,'Factores de emisión '!$E$23,"")))))</f>
        <v/>
      </c>
      <c r="E71" s="413"/>
      <c r="F71" s="13"/>
      <c r="G71" s="262">
        <f t="shared" ref="G71:G89" si="4">IF(C71&gt;0,D71*F71,F71*E71)</f>
        <v>0</v>
      </c>
      <c r="H71" s="6"/>
      <c r="I71" s="415"/>
      <c r="J71" s="416"/>
      <c r="K71" s="13"/>
      <c r="L71" s="13"/>
      <c r="M71" s="262">
        <f>K71*L71/1000</f>
        <v>0</v>
      </c>
      <c r="N71" s="17"/>
      <c r="O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row>
    <row r="72" spans="1:52" ht="30" customHeight="1" x14ac:dyDescent="0.3">
      <c r="A72" s="15"/>
      <c r="B72" s="135"/>
      <c r="C72" s="12"/>
      <c r="D72" s="412" t="str">
        <f>IF(C72=$P$15,'Factores de emisión '!$E$22,IF(C72=$P$16,'Factores de emisión '!$E$21,IF(C72=$P$17,'Factores de emisión '!$E$19,IF(C72=$P$18,'Factores de emisión '!$E$20,IF(C72=$P$19,'Factores de emisión '!$E$23,"")))))</f>
        <v/>
      </c>
      <c r="E72" s="413"/>
      <c r="F72" s="13"/>
      <c r="G72" s="262">
        <f t="shared" si="4"/>
        <v>0</v>
      </c>
      <c r="H72" s="6"/>
      <c r="I72" s="415"/>
      <c r="J72" s="416"/>
      <c r="K72" s="13"/>
      <c r="L72" s="13"/>
      <c r="M72" s="262">
        <f t="shared" ref="M72:M86" si="5">K72*L72/1000</f>
        <v>0</v>
      </c>
      <c r="N72" s="17"/>
      <c r="O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row>
    <row r="73" spans="1:52" ht="30" customHeight="1" x14ac:dyDescent="0.3">
      <c r="A73" s="15"/>
      <c r="B73" s="135"/>
      <c r="C73" s="12"/>
      <c r="D73" s="412" t="str">
        <f>IF(C73=$P$15,'Factores de emisión '!$E$22,IF(C73=$P$16,'Factores de emisión '!$E$21,IF(C73=$P$17,'Factores de emisión '!$E$19,IF(C73=$P$18,'Factores de emisión '!$E$20,IF(C73=$P$19,'Factores de emisión '!$E$23,"")))))</f>
        <v/>
      </c>
      <c r="E73" s="413"/>
      <c r="F73" s="13"/>
      <c r="G73" s="262">
        <f t="shared" si="4"/>
        <v>0</v>
      </c>
      <c r="H73" s="6"/>
      <c r="I73" s="415"/>
      <c r="J73" s="416"/>
      <c r="K73" s="13"/>
      <c r="L73" s="13"/>
      <c r="M73" s="262">
        <f t="shared" si="5"/>
        <v>0</v>
      </c>
      <c r="N73" s="17"/>
      <c r="O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row>
    <row r="74" spans="1:52" ht="30" customHeight="1" x14ac:dyDescent="0.3">
      <c r="A74" s="15"/>
      <c r="B74" s="135"/>
      <c r="C74" s="12"/>
      <c r="D74" s="412" t="str">
        <f>IF(C74=$P$15,'Factores de emisión '!$E$22,IF(C74=$P$16,'Factores de emisión '!$E$21,IF(C74=$P$17,'Factores de emisión '!$E$19,IF(C74=$P$18,'Factores de emisión '!$E$20,IF(C74=$P$19,'Factores de emisión '!$E$23,"")))))</f>
        <v/>
      </c>
      <c r="E74" s="413"/>
      <c r="F74" s="13"/>
      <c r="G74" s="262">
        <f t="shared" si="4"/>
        <v>0</v>
      </c>
      <c r="H74" s="6"/>
      <c r="I74" s="415"/>
      <c r="J74" s="416"/>
      <c r="K74" s="13"/>
      <c r="L74" s="13"/>
      <c r="M74" s="262">
        <f t="shared" si="5"/>
        <v>0</v>
      </c>
      <c r="N74" s="17"/>
      <c r="O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row>
    <row r="75" spans="1:52" ht="30" customHeight="1" x14ac:dyDescent="0.3">
      <c r="A75" s="15"/>
      <c r="B75" s="135"/>
      <c r="C75" s="12"/>
      <c r="D75" s="412" t="str">
        <f>IF(C75=$P$15,'Factores de emisión '!$E$22,IF(C75=$P$16,'Factores de emisión '!$E$21,IF(C75=$P$17,'Factores de emisión '!$E$19,IF(C75=$P$18,'Factores de emisión '!$E$20,IF(C75=$P$19,'Factores de emisión '!$E$23,"")))))</f>
        <v/>
      </c>
      <c r="E75" s="413"/>
      <c r="F75" s="13"/>
      <c r="G75" s="262">
        <f t="shared" si="4"/>
        <v>0</v>
      </c>
      <c r="H75" s="6"/>
      <c r="I75" s="415"/>
      <c r="J75" s="416"/>
      <c r="K75" s="13"/>
      <c r="L75" s="13"/>
      <c r="M75" s="262">
        <f t="shared" si="5"/>
        <v>0</v>
      </c>
      <c r="N75" s="17"/>
      <c r="O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row>
    <row r="76" spans="1:52" ht="30" customHeight="1" x14ac:dyDescent="0.3">
      <c r="A76" s="15"/>
      <c r="B76" s="135"/>
      <c r="C76" s="12"/>
      <c r="D76" s="412" t="str">
        <f>IF(C76=$P$15,'Factores de emisión '!$E$22,IF(C76=$P$16,'Factores de emisión '!$E$21,IF(C76=$P$17,'Factores de emisión '!$E$19,IF(C76=$P$18,'Factores de emisión '!$E$20,IF(C76=$P$19,'Factores de emisión '!$E$23,"")))))</f>
        <v/>
      </c>
      <c r="E76" s="413"/>
      <c r="F76" s="13"/>
      <c r="G76" s="262">
        <f t="shared" si="4"/>
        <v>0</v>
      </c>
      <c r="H76" s="6"/>
      <c r="I76" s="415"/>
      <c r="J76" s="416"/>
      <c r="K76" s="13"/>
      <c r="L76" s="13"/>
      <c r="M76" s="262">
        <f t="shared" si="5"/>
        <v>0</v>
      </c>
      <c r="N76" s="17"/>
      <c r="O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row>
    <row r="77" spans="1:52" ht="30" customHeight="1" x14ac:dyDescent="0.3">
      <c r="A77" s="15"/>
      <c r="B77" s="135"/>
      <c r="C77" s="12"/>
      <c r="D77" s="412" t="str">
        <f>IF(C77=$P$15,'Factores de emisión '!$E$22,IF(C77=$P$16,'Factores de emisión '!$E$21,IF(C77=$P$17,'Factores de emisión '!$E$19,IF(C77=$P$18,'Factores de emisión '!$E$20,IF(C77=$P$19,'Factores de emisión '!$E$23,"")))))</f>
        <v/>
      </c>
      <c r="E77" s="413"/>
      <c r="F77" s="13"/>
      <c r="G77" s="262">
        <f t="shared" si="4"/>
        <v>0</v>
      </c>
      <c r="H77" s="6"/>
      <c r="I77" s="415"/>
      <c r="J77" s="416"/>
      <c r="K77" s="13"/>
      <c r="L77" s="13"/>
      <c r="M77" s="262">
        <f t="shared" si="5"/>
        <v>0</v>
      </c>
      <c r="N77" s="17"/>
      <c r="O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row>
    <row r="78" spans="1:52" ht="30" customHeight="1" x14ac:dyDescent="0.3">
      <c r="A78" s="15"/>
      <c r="B78" s="135"/>
      <c r="C78" s="12"/>
      <c r="D78" s="412" t="str">
        <f>IF(C78=$P$15,'Factores de emisión '!$E$22,IF(C78=$P$16,'Factores de emisión '!$E$21,IF(C78=$P$17,'Factores de emisión '!$E$19,IF(C78=$P$18,'Factores de emisión '!$E$20,IF(C78=$P$19,'Factores de emisión '!$E$23,"")))))</f>
        <v/>
      </c>
      <c r="E78" s="413"/>
      <c r="F78" s="13"/>
      <c r="G78" s="262">
        <f t="shared" si="4"/>
        <v>0</v>
      </c>
      <c r="H78" s="6"/>
      <c r="I78" s="415"/>
      <c r="J78" s="416"/>
      <c r="K78" s="13"/>
      <c r="L78" s="13"/>
      <c r="M78" s="262">
        <f t="shared" si="5"/>
        <v>0</v>
      </c>
      <c r="N78" s="17"/>
      <c r="O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row>
    <row r="79" spans="1:52" ht="30" customHeight="1" x14ac:dyDescent="0.3">
      <c r="A79" s="15"/>
      <c r="B79" s="135"/>
      <c r="C79" s="12"/>
      <c r="D79" s="412" t="str">
        <f>IF(C79=$P$15,'Factores de emisión '!$E$22,IF(C79=$P$16,'Factores de emisión '!$E$21,IF(C79=$P$17,'Factores de emisión '!$E$19,IF(C79=$P$18,'Factores de emisión '!$E$20,IF(C79=$P$19,'Factores de emisión '!$E$23,"")))))</f>
        <v/>
      </c>
      <c r="E79" s="413"/>
      <c r="F79" s="13"/>
      <c r="G79" s="262">
        <f t="shared" si="4"/>
        <v>0</v>
      </c>
      <c r="H79" s="6"/>
      <c r="I79" s="415"/>
      <c r="J79" s="416"/>
      <c r="K79" s="13"/>
      <c r="L79" s="13"/>
      <c r="M79" s="262">
        <f t="shared" si="5"/>
        <v>0</v>
      </c>
      <c r="N79" s="17"/>
      <c r="O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row>
    <row r="80" spans="1:52" ht="30" customHeight="1" x14ac:dyDescent="0.3">
      <c r="A80" s="15"/>
      <c r="B80" s="135"/>
      <c r="C80" s="12"/>
      <c r="D80" s="412" t="str">
        <f>IF(C80=$P$15,'Factores de emisión '!$E$22,IF(C80=$P$16,'Factores de emisión '!$E$21,IF(C80=$P$17,'Factores de emisión '!$E$19,IF(C80=$P$18,'Factores de emisión '!$E$20,IF(C80=$P$19,'Factores de emisión '!$E$23,"")))))</f>
        <v/>
      </c>
      <c r="E80" s="413"/>
      <c r="F80" s="13"/>
      <c r="G80" s="262">
        <f t="shared" si="4"/>
        <v>0</v>
      </c>
      <c r="H80" s="6"/>
      <c r="I80" s="415"/>
      <c r="J80" s="416"/>
      <c r="K80" s="13"/>
      <c r="L80" s="13"/>
      <c r="M80" s="262">
        <f t="shared" si="5"/>
        <v>0</v>
      </c>
      <c r="N80" s="17"/>
      <c r="O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row>
    <row r="81" spans="1:52" ht="30" customHeight="1" x14ac:dyDescent="0.3">
      <c r="A81" s="15"/>
      <c r="B81" s="135"/>
      <c r="C81" s="12"/>
      <c r="D81" s="412" t="str">
        <f>IF(C81=$P$15,'Factores de emisión '!$E$22,IF(C81=$P$16,'Factores de emisión '!$E$21,IF(C81=$P$17,'Factores de emisión '!$E$19,IF(C81=$P$18,'Factores de emisión '!$E$20,IF(C81=$P$19,'Factores de emisión '!$E$23,"")))))</f>
        <v/>
      </c>
      <c r="E81" s="413"/>
      <c r="F81" s="13"/>
      <c r="G81" s="262">
        <f t="shared" si="4"/>
        <v>0</v>
      </c>
      <c r="H81" s="6"/>
      <c r="I81" s="415"/>
      <c r="J81" s="416"/>
      <c r="K81" s="13"/>
      <c r="L81" s="13"/>
      <c r="M81" s="262">
        <f t="shared" si="5"/>
        <v>0</v>
      </c>
      <c r="N81" s="17"/>
      <c r="O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row>
    <row r="82" spans="1:52" ht="30" customHeight="1" x14ac:dyDescent="0.3">
      <c r="A82" s="15"/>
      <c r="B82" s="135"/>
      <c r="C82" s="12"/>
      <c r="D82" s="412" t="str">
        <f>IF(C82=$P$15,'Factores de emisión '!$E$22,IF(C82=$P$16,'Factores de emisión '!$E$21,IF(C82=$P$17,'Factores de emisión '!$E$19,IF(C82=$P$18,'Factores de emisión '!$E$20,IF(C82=$P$19,'Factores de emisión '!$E$23,"")))))</f>
        <v/>
      </c>
      <c r="E82" s="413"/>
      <c r="F82" s="13"/>
      <c r="G82" s="262">
        <f t="shared" si="4"/>
        <v>0</v>
      </c>
      <c r="H82" s="6"/>
      <c r="I82" s="415"/>
      <c r="J82" s="416"/>
      <c r="K82" s="13"/>
      <c r="L82" s="13"/>
      <c r="M82" s="262">
        <f t="shared" si="5"/>
        <v>0</v>
      </c>
      <c r="N82" s="17"/>
      <c r="O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row>
    <row r="83" spans="1:52" ht="30" customHeight="1" x14ac:dyDescent="0.3">
      <c r="A83" s="15"/>
      <c r="B83" s="135"/>
      <c r="C83" s="12"/>
      <c r="D83" s="412" t="str">
        <f>IF(C83=$P$15,'Factores de emisión '!$E$22,IF(C83=$P$16,'Factores de emisión '!$E$21,IF(C83=$P$17,'Factores de emisión '!$E$19,IF(C83=$P$18,'Factores de emisión '!$E$20,IF(C83=$P$19,'Factores de emisión '!$E$23,"")))))</f>
        <v/>
      </c>
      <c r="E83" s="413"/>
      <c r="F83" s="13"/>
      <c r="G83" s="262">
        <f t="shared" si="4"/>
        <v>0</v>
      </c>
      <c r="H83" s="6"/>
      <c r="I83" s="415"/>
      <c r="J83" s="416"/>
      <c r="K83" s="13"/>
      <c r="L83" s="13"/>
      <c r="M83" s="262">
        <f t="shared" si="5"/>
        <v>0</v>
      </c>
      <c r="N83" s="17"/>
      <c r="O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row>
    <row r="84" spans="1:52" ht="30" customHeight="1" x14ac:dyDescent="0.3">
      <c r="A84" s="15"/>
      <c r="B84" s="135"/>
      <c r="C84" s="12"/>
      <c r="D84" s="412" t="str">
        <f>IF(C84=$P$15,'Factores de emisión '!$E$22,IF(C84=$P$16,'Factores de emisión '!$E$21,IF(C84=$P$17,'Factores de emisión '!$E$19,IF(C84=$P$18,'Factores de emisión '!$E$20,IF(C84=$P$19,'Factores de emisión '!$E$23,"")))))</f>
        <v/>
      </c>
      <c r="E84" s="413"/>
      <c r="F84" s="13"/>
      <c r="G84" s="262">
        <f t="shared" si="4"/>
        <v>0</v>
      </c>
      <c r="H84" s="6"/>
      <c r="I84" s="415"/>
      <c r="J84" s="416"/>
      <c r="K84" s="13"/>
      <c r="L84" s="13"/>
      <c r="M84" s="262">
        <f t="shared" si="5"/>
        <v>0</v>
      </c>
      <c r="N84" s="17"/>
      <c r="O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row>
    <row r="85" spans="1:52" ht="30" customHeight="1" x14ac:dyDescent="0.3">
      <c r="A85" s="15"/>
      <c r="B85" s="135"/>
      <c r="C85" s="12"/>
      <c r="D85" s="412" t="str">
        <f>IF(C85=$P$15,'Factores de emisión '!$E$22,IF(C85=$P$16,'Factores de emisión '!$E$21,IF(C85=$P$17,'Factores de emisión '!$E$19,IF(C85=$P$18,'Factores de emisión '!$E$20,IF(C85=$P$19,'Factores de emisión '!$E$23,"")))))</f>
        <v/>
      </c>
      <c r="E85" s="413"/>
      <c r="F85" s="13"/>
      <c r="G85" s="262">
        <f t="shared" si="4"/>
        <v>0</v>
      </c>
      <c r="H85" s="6"/>
      <c r="I85" s="415"/>
      <c r="J85" s="416"/>
      <c r="K85" s="13"/>
      <c r="L85" s="13"/>
      <c r="M85" s="262">
        <f t="shared" si="5"/>
        <v>0</v>
      </c>
      <c r="N85" s="17"/>
      <c r="O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row>
    <row r="86" spans="1:52" ht="30" customHeight="1" x14ac:dyDescent="0.3">
      <c r="A86" s="15"/>
      <c r="B86" s="135"/>
      <c r="C86" s="12"/>
      <c r="D86" s="412" t="str">
        <f>IF(C86=$P$15,'Factores de emisión '!$E$22,IF(C86=$P$16,'Factores de emisión '!$E$21,IF(C86=$P$17,'Factores de emisión '!$E$19,IF(C86=$P$18,'Factores de emisión '!$E$20,IF(C86=$P$19,'Factores de emisión '!$E$23,"")))))</f>
        <v/>
      </c>
      <c r="E86" s="413"/>
      <c r="F86" s="13"/>
      <c r="G86" s="262">
        <f t="shared" si="4"/>
        <v>0</v>
      </c>
      <c r="H86" s="6"/>
      <c r="I86" s="415"/>
      <c r="J86" s="416"/>
      <c r="K86" s="13"/>
      <c r="L86" s="13"/>
      <c r="M86" s="262">
        <f t="shared" si="5"/>
        <v>0</v>
      </c>
      <c r="N86" s="17"/>
      <c r="O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row>
    <row r="87" spans="1:52" ht="30" customHeight="1" x14ac:dyDescent="0.3">
      <c r="A87" s="15"/>
      <c r="B87" s="135"/>
      <c r="C87" s="12"/>
      <c r="D87" s="412" t="str">
        <f>IF(C87=$P$15,'Factores de emisión '!$E$22,IF(C87=$P$16,'Factores de emisión '!$E$21,IF(C87=$P$17,'Factores de emisión '!$E$19,IF(C87=$P$18,'Factores de emisión '!$E$20,IF(C87=$P$19,'Factores de emisión '!$E$23,"")))))</f>
        <v/>
      </c>
      <c r="E87" s="413"/>
      <c r="F87" s="13"/>
      <c r="G87" s="262">
        <f t="shared" si="4"/>
        <v>0</v>
      </c>
      <c r="H87" s="6"/>
      <c r="I87" s="26"/>
      <c r="J87" s="26"/>
      <c r="K87" s="26"/>
      <c r="L87" s="26"/>
      <c r="M87" s="27">
        <f>SUM(M70:M86)</f>
        <v>0</v>
      </c>
      <c r="N87" s="17"/>
      <c r="O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row>
    <row r="88" spans="1:52" ht="30" customHeight="1" x14ac:dyDescent="0.3">
      <c r="A88" s="15"/>
      <c r="B88" s="135"/>
      <c r="C88" s="12"/>
      <c r="D88" s="412" t="str">
        <f>IF(C88=$P$15,'Factores de emisión '!$E$22,IF(C88=$P$16,'Factores de emisión '!$E$21,IF(C88=$P$17,'Factores de emisión '!$E$19,IF(C88=$P$18,'Factores de emisión '!$E$20,IF(C88=$P$19,'Factores de emisión '!$E$23,"")))))</f>
        <v/>
      </c>
      <c r="E88" s="413"/>
      <c r="F88" s="13"/>
      <c r="G88" s="262">
        <f t="shared" si="4"/>
        <v>0</v>
      </c>
      <c r="H88" s="6"/>
      <c r="I88" s="26"/>
      <c r="J88" s="26"/>
      <c r="K88" s="26"/>
      <c r="L88" s="26"/>
      <c r="M88" s="26"/>
      <c r="N88" s="17"/>
      <c r="O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row>
    <row r="89" spans="1:52" ht="30" customHeight="1" x14ac:dyDescent="0.3">
      <c r="A89" s="15"/>
      <c r="B89" s="135"/>
      <c r="C89" s="12"/>
      <c r="D89" s="412" t="str">
        <f>IF(C89=$P$15,'Factores de emisión '!$E$22,IF(C89=$P$16,'Factores de emisión '!$E$21,IF(C89=$P$17,'Factores de emisión '!$E$19,IF(C89=$P$18,'Factores de emisión '!$E$20,IF(C89=$P$19,'Factores de emisión '!$E$23,"")))))</f>
        <v/>
      </c>
      <c r="E89" s="413"/>
      <c r="F89" s="13"/>
      <c r="G89" s="262">
        <f t="shared" si="4"/>
        <v>0</v>
      </c>
      <c r="H89" s="6"/>
      <c r="I89" s="26"/>
      <c r="J89" s="26"/>
      <c r="K89" s="26"/>
      <c r="L89" s="26"/>
      <c r="M89" s="26"/>
      <c r="N89" s="17"/>
      <c r="O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row>
    <row r="90" spans="1:52" ht="30" customHeight="1" x14ac:dyDescent="0.3">
      <c r="A90" s="8"/>
      <c r="B90" s="15"/>
      <c r="C90" s="18"/>
      <c r="D90" s="8"/>
      <c r="E90" s="8"/>
      <c r="F90" s="8"/>
      <c r="G90" s="27">
        <f>SUM(G70:G89)</f>
        <v>0</v>
      </c>
      <c r="I90" s="8"/>
      <c r="J90" s="8"/>
      <c r="K90" s="8"/>
      <c r="L90" s="8"/>
      <c r="M90" s="19"/>
      <c r="N90" s="8"/>
      <c r="O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row>
    <row r="91" spans="1:52" x14ac:dyDescent="0.3">
      <c r="A91" s="6"/>
      <c r="B91" s="19"/>
      <c r="C91" s="19"/>
      <c r="D91" s="19"/>
      <c r="E91" s="19"/>
      <c r="F91" s="19"/>
      <c r="G91" s="19"/>
      <c r="H91" s="19"/>
      <c r="I91" s="19"/>
      <c r="J91" s="19"/>
      <c r="K91" s="19"/>
      <c r="L91" s="6"/>
      <c r="M91" s="19"/>
      <c r="N91" s="6"/>
      <c r="O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row>
    <row r="92" spans="1:52" x14ac:dyDescent="0.3">
      <c r="A92" s="6"/>
      <c r="B92" s="441" t="s">
        <v>80</v>
      </c>
      <c r="C92" s="441"/>
      <c r="D92" s="441"/>
      <c r="E92" s="441"/>
      <c r="F92" s="441"/>
      <c r="G92" s="441"/>
      <c r="H92" s="441"/>
      <c r="I92" s="441"/>
      <c r="J92" s="441"/>
      <c r="K92" s="441"/>
      <c r="L92" s="441"/>
      <c r="M92" s="441"/>
      <c r="N92" s="107"/>
      <c r="O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row>
    <row r="93" spans="1:52" x14ac:dyDescent="0.3">
      <c r="B93" s="26"/>
      <c r="C93" s="26"/>
      <c r="D93" s="26"/>
      <c r="E93" s="26"/>
      <c r="F93" s="26"/>
      <c r="G93" s="26"/>
      <c r="H93" s="26"/>
      <c r="I93" s="26"/>
      <c r="J93" s="26"/>
      <c r="K93" s="26"/>
      <c r="L93" s="26"/>
      <c r="M93" s="26"/>
      <c r="N93" s="26"/>
      <c r="O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row>
    <row r="94" spans="1:52" x14ac:dyDescent="0.3">
      <c r="B94" s="26"/>
      <c r="C94" s="26"/>
      <c r="D94" s="26"/>
      <c r="E94" s="26"/>
      <c r="F94" s="26"/>
      <c r="G94" s="26"/>
      <c r="H94" s="26"/>
      <c r="I94" s="26"/>
      <c r="J94" s="26"/>
      <c r="K94" s="26"/>
      <c r="L94" s="26"/>
      <c r="M94" s="26"/>
      <c r="N94" s="26"/>
      <c r="O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row>
    <row r="95" spans="1:52" x14ac:dyDescent="0.3">
      <c r="B95" s="26"/>
      <c r="C95" s="26"/>
      <c r="D95" s="26"/>
      <c r="E95" s="26"/>
      <c r="F95" s="26"/>
      <c r="G95" s="26"/>
      <c r="H95" s="26"/>
      <c r="I95" s="26"/>
      <c r="J95" s="26"/>
      <c r="K95" s="26"/>
      <c r="L95" s="26"/>
      <c r="M95" s="26"/>
      <c r="N95" s="26"/>
      <c r="O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row>
    <row r="96" spans="1:52" x14ac:dyDescent="0.3">
      <c r="B96" s="26"/>
      <c r="C96" s="26"/>
      <c r="D96" s="26"/>
      <c r="E96" s="26"/>
      <c r="F96" s="26"/>
      <c r="G96" s="26"/>
      <c r="H96" s="26"/>
      <c r="I96" s="26"/>
      <c r="J96" s="26"/>
      <c r="K96" s="26"/>
      <c r="L96" s="26"/>
      <c r="M96" s="26"/>
      <c r="N96" s="26"/>
      <c r="O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row>
    <row r="97" spans="2:52" x14ac:dyDescent="0.3">
      <c r="B97" s="26"/>
      <c r="C97" s="26"/>
      <c r="D97" s="26"/>
      <c r="E97" s="26"/>
      <c r="F97" s="26"/>
      <c r="G97" s="26"/>
      <c r="H97" s="26"/>
      <c r="I97" s="26"/>
      <c r="J97" s="26"/>
      <c r="K97" s="26"/>
      <c r="L97" s="26"/>
      <c r="M97" s="26"/>
      <c r="N97" s="26"/>
      <c r="O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row>
    <row r="98" spans="2:52" x14ac:dyDescent="0.3">
      <c r="B98" s="26"/>
      <c r="C98" s="26"/>
      <c r="D98" s="26"/>
      <c r="E98" s="26"/>
      <c r="F98" s="26"/>
      <c r="G98" s="26"/>
      <c r="H98" s="26"/>
      <c r="I98" s="26"/>
      <c r="J98" s="26"/>
      <c r="K98" s="26"/>
      <c r="L98" s="26"/>
      <c r="M98" s="26"/>
      <c r="N98" s="26"/>
      <c r="O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row>
    <row r="99" spans="2:52" x14ac:dyDescent="0.3">
      <c r="B99" s="26"/>
      <c r="C99" s="26"/>
      <c r="D99" s="26"/>
      <c r="E99" s="26"/>
      <c r="F99" s="26"/>
      <c r="G99" s="26"/>
      <c r="H99" s="26"/>
      <c r="I99" s="26"/>
      <c r="J99" s="26"/>
      <c r="K99" s="26"/>
      <c r="L99" s="26"/>
      <c r="M99" s="26"/>
      <c r="N99" s="26"/>
      <c r="O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row>
    <row r="100" spans="2:52" x14ac:dyDescent="0.3">
      <c r="B100" s="26"/>
      <c r="C100" s="26"/>
      <c r="D100" s="26"/>
      <c r="E100" s="26"/>
      <c r="F100" s="26"/>
      <c r="G100" s="26"/>
      <c r="H100" s="26"/>
      <c r="I100" s="26"/>
      <c r="J100" s="26"/>
      <c r="K100" s="26"/>
      <c r="L100" s="26"/>
      <c r="M100" s="26"/>
      <c r="N100" s="26"/>
      <c r="O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row>
    <row r="101" spans="2:52" x14ac:dyDescent="0.3">
      <c r="B101" s="26"/>
      <c r="C101" s="26"/>
      <c r="D101" s="26"/>
      <c r="E101" s="26"/>
      <c r="F101" s="26"/>
      <c r="G101" s="26"/>
      <c r="H101" s="26"/>
      <c r="I101" s="26"/>
      <c r="J101" s="26"/>
      <c r="K101" s="26"/>
      <c r="L101" s="26"/>
      <c r="M101" s="26"/>
      <c r="N101" s="26"/>
      <c r="O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row>
    <row r="102" spans="2:52" x14ac:dyDescent="0.3">
      <c r="B102" s="26"/>
      <c r="C102" s="26"/>
      <c r="D102" s="26"/>
      <c r="E102" s="26"/>
      <c r="F102" s="26"/>
      <c r="G102" s="26"/>
      <c r="H102" s="26"/>
      <c r="I102" s="26"/>
      <c r="J102" s="26"/>
      <c r="K102" s="26"/>
      <c r="L102" s="26"/>
      <c r="M102" s="26"/>
      <c r="N102" s="26"/>
      <c r="O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row>
    <row r="103" spans="2:52" x14ac:dyDescent="0.3">
      <c r="B103" s="26"/>
      <c r="C103" s="26"/>
      <c r="D103" s="26"/>
      <c r="E103" s="26"/>
      <c r="F103" s="26"/>
      <c r="G103" s="26"/>
      <c r="H103" s="26"/>
      <c r="I103" s="26"/>
      <c r="J103" s="26"/>
      <c r="K103" s="26"/>
      <c r="L103" s="26"/>
      <c r="M103" s="26"/>
      <c r="N103" s="26"/>
      <c r="O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row>
    <row r="104" spans="2:52" x14ac:dyDescent="0.3">
      <c r="B104" s="26"/>
      <c r="C104" s="26"/>
      <c r="D104" s="26"/>
      <c r="E104" s="26"/>
      <c r="F104" s="26"/>
      <c r="G104" s="26"/>
      <c r="H104" s="26"/>
      <c r="I104" s="26"/>
      <c r="J104" s="26"/>
      <c r="K104" s="26"/>
      <c r="L104" s="26"/>
      <c r="M104" s="26"/>
      <c r="N104" s="26"/>
      <c r="O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row>
    <row r="105" spans="2:52" x14ac:dyDescent="0.3">
      <c r="B105" s="26"/>
      <c r="C105" s="26"/>
      <c r="D105" s="26"/>
      <c r="E105" s="26"/>
      <c r="F105" s="26"/>
      <c r="G105" s="26"/>
      <c r="H105" s="26"/>
      <c r="I105" s="26"/>
      <c r="J105" s="26"/>
      <c r="K105" s="26"/>
      <c r="L105" s="26"/>
      <c r="M105" s="26"/>
      <c r="N105" s="26"/>
      <c r="O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row>
    <row r="106" spans="2:52" x14ac:dyDescent="0.3">
      <c r="B106" s="26"/>
      <c r="C106" s="26"/>
      <c r="D106" s="26"/>
      <c r="E106" s="26"/>
      <c r="F106" s="26"/>
      <c r="G106" s="26"/>
      <c r="H106" s="26"/>
      <c r="I106" s="26"/>
      <c r="J106" s="26"/>
      <c r="K106" s="26"/>
      <c r="L106" s="26"/>
      <c r="M106" s="26"/>
      <c r="N106" s="26"/>
      <c r="O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row>
    <row r="107" spans="2:52" x14ac:dyDescent="0.3">
      <c r="B107" s="26"/>
      <c r="C107" s="26"/>
      <c r="D107" s="26"/>
      <c r="E107" s="26"/>
      <c r="F107" s="26"/>
      <c r="G107" s="26"/>
      <c r="H107" s="26"/>
      <c r="I107" s="26"/>
      <c r="J107" s="26"/>
      <c r="K107" s="26"/>
      <c r="L107" s="26"/>
      <c r="M107" s="26"/>
      <c r="N107" s="26"/>
      <c r="O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row>
    <row r="108" spans="2:52" x14ac:dyDescent="0.3">
      <c r="B108" s="26"/>
      <c r="C108" s="26"/>
      <c r="D108" s="26"/>
      <c r="E108" s="26"/>
      <c r="F108" s="26"/>
      <c r="G108" s="26"/>
      <c r="H108" s="26"/>
      <c r="I108" s="26"/>
      <c r="J108" s="26"/>
      <c r="K108" s="26"/>
      <c r="L108" s="26"/>
      <c r="M108" s="26"/>
      <c r="N108" s="26"/>
      <c r="O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row>
    <row r="109" spans="2:52" x14ac:dyDescent="0.3">
      <c r="B109" s="26"/>
      <c r="C109" s="26"/>
      <c r="D109" s="26"/>
      <c r="E109" s="26"/>
      <c r="F109" s="26"/>
      <c r="G109" s="26"/>
      <c r="H109" s="26"/>
      <c r="I109" s="26"/>
      <c r="J109" s="26"/>
      <c r="K109" s="26"/>
      <c r="L109" s="26"/>
      <c r="M109" s="26"/>
      <c r="N109" s="26"/>
      <c r="O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row>
    <row r="110" spans="2:52" x14ac:dyDescent="0.3">
      <c r="B110" s="26"/>
      <c r="C110" s="26"/>
      <c r="D110" s="26"/>
      <c r="E110" s="26"/>
      <c r="F110" s="26"/>
      <c r="G110" s="26"/>
      <c r="H110" s="26"/>
      <c r="I110" s="26"/>
      <c r="J110" s="26"/>
      <c r="K110" s="26"/>
      <c r="L110" s="26"/>
      <c r="M110" s="26"/>
      <c r="N110" s="26"/>
      <c r="O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row>
    <row r="111" spans="2:52" x14ac:dyDescent="0.3">
      <c r="B111" s="26"/>
      <c r="C111" s="26"/>
      <c r="D111" s="26"/>
      <c r="E111" s="26"/>
      <c r="F111" s="26"/>
      <c r="G111" s="26"/>
      <c r="H111" s="26"/>
      <c r="I111" s="26"/>
      <c r="J111" s="26"/>
      <c r="K111" s="26"/>
      <c r="L111" s="26"/>
      <c r="M111" s="26"/>
      <c r="N111" s="26"/>
      <c r="O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row>
    <row r="112" spans="2:52" x14ac:dyDescent="0.3">
      <c r="B112" s="26"/>
      <c r="C112" s="26"/>
      <c r="D112" s="26"/>
      <c r="E112" s="26"/>
      <c r="F112" s="26"/>
      <c r="G112" s="26"/>
      <c r="H112" s="26"/>
      <c r="I112" s="26"/>
      <c r="J112" s="26"/>
      <c r="K112" s="26"/>
      <c r="L112" s="26"/>
      <c r="M112" s="26"/>
      <c r="N112" s="26"/>
      <c r="O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row>
    <row r="113" spans="2:52" x14ac:dyDescent="0.3">
      <c r="B113" s="26"/>
      <c r="C113" s="26"/>
      <c r="D113" s="26"/>
      <c r="E113" s="26"/>
      <c r="F113" s="26"/>
      <c r="G113" s="26"/>
      <c r="H113" s="26"/>
      <c r="I113" s="26"/>
      <c r="J113" s="26"/>
      <c r="K113" s="26"/>
      <c r="L113" s="26"/>
      <c r="M113" s="26"/>
      <c r="N113" s="26"/>
      <c r="O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row>
    <row r="114" spans="2:52" x14ac:dyDescent="0.3">
      <c r="B114" s="26"/>
      <c r="C114" s="26"/>
      <c r="D114" s="26"/>
      <c r="E114" s="26"/>
      <c r="F114" s="26"/>
      <c r="G114" s="26"/>
      <c r="H114" s="26"/>
      <c r="I114" s="26"/>
      <c r="J114" s="26"/>
      <c r="K114" s="26"/>
      <c r="L114" s="26"/>
      <c r="M114" s="26"/>
      <c r="N114" s="26"/>
      <c r="O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row>
    <row r="115" spans="2:52" x14ac:dyDescent="0.3">
      <c r="B115" s="26"/>
      <c r="C115" s="26"/>
      <c r="D115" s="26"/>
      <c r="E115" s="26"/>
      <c r="F115" s="26"/>
      <c r="G115" s="26"/>
      <c r="H115" s="26"/>
      <c r="I115" s="26"/>
      <c r="J115" s="26"/>
      <c r="K115" s="26"/>
      <c r="L115" s="26"/>
      <c r="M115" s="26"/>
      <c r="N115" s="26"/>
      <c r="O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row>
    <row r="116" spans="2:52" x14ac:dyDescent="0.3">
      <c r="B116" s="26"/>
      <c r="C116" s="26"/>
      <c r="D116" s="26"/>
      <c r="E116" s="26"/>
      <c r="F116" s="26"/>
      <c r="G116" s="26"/>
      <c r="H116" s="26"/>
      <c r="I116" s="26"/>
      <c r="J116" s="26"/>
      <c r="K116" s="26"/>
      <c r="L116" s="26"/>
      <c r="M116" s="26"/>
      <c r="N116" s="26"/>
      <c r="O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row>
    <row r="117" spans="2:52" x14ac:dyDescent="0.3">
      <c r="B117" s="26"/>
      <c r="C117" s="26"/>
      <c r="D117" s="26"/>
      <c r="E117" s="26"/>
      <c r="F117" s="26"/>
      <c r="G117" s="26"/>
      <c r="H117" s="26"/>
      <c r="I117" s="26"/>
      <c r="J117" s="26"/>
      <c r="K117" s="26"/>
      <c r="L117" s="26"/>
      <c r="M117" s="26"/>
      <c r="N117" s="26"/>
      <c r="O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row>
    <row r="118" spans="2:52" x14ac:dyDescent="0.3">
      <c r="B118" s="26"/>
      <c r="C118" s="26"/>
      <c r="D118" s="26"/>
      <c r="E118" s="26"/>
      <c r="F118" s="26"/>
      <c r="G118" s="26"/>
      <c r="H118" s="26"/>
      <c r="I118" s="26"/>
      <c r="J118" s="26"/>
      <c r="K118" s="26"/>
      <c r="L118" s="26"/>
      <c r="M118" s="26"/>
      <c r="N118" s="26"/>
      <c r="O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row>
    <row r="119" spans="2:52" x14ac:dyDescent="0.3">
      <c r="B119" s="26"/>
      <c r="C119" s="26"/>
      <c r="D119" s="26"/>
      <c r="E119" s="26"/>
      <c r="F119" s="26"/>
      <c r="G119" s="26"/>
      <c r="H119" s="26"/>
      <c r="I119" s="26"/>
      <c r="J119" s="26"/>
      <c r="K119" s="26"/>
      <c r="L119" s="26"/>
      <c r="M119" s="26"/>
      <c r="N119" s="26"/>
      <c r="O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row>
    <row r="120" spans="2:52" x14ac:dyDescent="0.3">
      <c r="B120" s="26"/>
      <c r="C120" s="26"/>
      <c r="D120" s="26"/>
      <c r="E120" s="26"/>
      <c r="F120" s="26"/>
      <c r="G120" s="26"/>
      <c r="H120" s="26"/>
      <c r="I120" s="26"/>
      <c r="J120" s="26"/>
      <c r="K120" s="26"/>
      <c r="L120" s="26"/>
      <c r="M120" s="26"/>
      <c r="N120" s="26"/>
      <c r="O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row>
    <row r="121" spans="2:52" x14ac:dyDescent="0.3">
      <c r="B121" s="26"/>
      <c r="C121" s="26"/>
      <c r="D121" s="26"/>
      <c r="E121" s="26"/>
      <c r="F121" s="26"/>
      <c r="G121" s="26"/>
      <c r="H121" s="26"/>
      <c r="I121" s="26"/>
      <c r="J121" s="26"/>
      <c r="K121" s="26"/>
      <c r="L121" s="26"/>
      <c r="M121" s="26"/>
      <c r="N121" s="26"/>
      <c r="O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row>
    <row r="122" spans="2:52" x14ac:dyDescent="0.3">
      <c r="B122" s="26"/>
      <c r="C122" s="26"/>
      <c r="D122" s="26"/>
      <c r="E122" s="26"/>
      <c r="F122" s="26"/>
      <c r="G122" s="26"/>
      <c r="H122" s="26"/>
      <c r="I122" s="26"/>
      <c r="J122" s="26"/>
      <c r="K122" s="26"/>
      <c r="L122" s="26"/>
      <c r="M122" s="26"/>
      <c r="N122" s="26"/>
      <c r="O122" s="26"/>
    </row>
    <row r="123" spans="2:52" x14ac:dyDescent="0.3">
      <c r="O123" s="26"/>
    </row>
    <row r="124" spans="2:52" x14ac:dyDescent="0.3">
      <c r="O124" s="26"/>
    </row>
    <row r="125" spans="2:52" x14ac:dyDescent="0.3">
      <c r="O125" s="26"/>
    </row>
    <row r="126" spans="2:52" x14ac:dyDescent="0.3">
      <c r="O126" s="26"/>
    </row>
    <row r="127" spans="2:52" x14ac:dyDescent="0.3">
      <c r="O127" s="26"/>
    </row>
    <row r="128" spans="2:52" x14ac:dyDescent="0.3">
      <c r="O128" s="26"/>
    </row>
    <row r="129" spans="15:15" x14ac:dyDescent="0.3">
      <c r="O129" s="26"/>
    </row>
  </sheetData>
  <sheetProtection algorithmName="SHA-512" hashValue="MavwtclMway/ELdrZKxLZX9kbbWYO8CaaU0URYUQh3BGRG6rIUr2Eo3e3NApdjDSJ+tyV8ypSwHupoxzZ30Dhg==" saltValue="Vcbre5XSe1Ks4/IjzAtkBg==" spinCount="100000" sheet="1" objects="1" scenarios="1"/>
  <mergeCells count="107">
    <mergeCell ref="I86:J86"/>
    <mergeCell ref="B92:M92"/>
    <mergeCell ref="I80:J80"/>
    <mergeCell ref="I81:J81"/>
    <mergeCell ref="I82:J82"/>
    <mergeCell ref="I83:J83"/>
    <mergeCell ref="I84:J84"/>
    <mergeCell ref="D87:E87"/>
    <mergeCell ref="D88:E88"/>
    <mergeCell ref="D89:E89"/>
    <mergeCell ref="D82:E82"/>
    <mergeCell ref="D83:E83"/>
    <mergeCell ref="D84:E84"/>
    <mergeCell ref="D85:E85"/>
    <mergeCell ref="D81:E81"/>
    <mergeCell ref="E13:F13"/>
    <mergeCell ref="E14:F14"/>
    <mergeCell ref="E15:F15"/>
    <mergeCell ref="E16:F16"/>
    <mergeCell ref="E17:F17"/>
    <mergeCell ref="E33:F33"/>
    <mergeCell ref="D86:E86"/>
    <mergeCell ref="H12:H13"/>
    <mergeCell ref="B56:G56"/>
    <mergeCell ref="A63:N63"/>
    <mergeCell ref="B65:N65"/>
    <mergeCell ref="B67:G67"/>
    <mergeCell ref="I67:L67"/>
    <mergeCell ref="M67:M69"/>
    <mergeCell ref="N67:N69"/>
    <mergeCell ref="B68:B69"/>
    <mergeCell ref="C68:C69"/>
    <mergeCell ref="D68:E68"/>
    <mergeCell ref="F68:F69"/>
    <mergeCell ref="G68:G69"/>
    <mergeCell ref="E19:F19"/>
    <mergeCell ref="E20:F20"/>
    <mergeCell ref="I79:J79"/>
    <mergeCell ref="I85:J85"/>
    <mergeCell ref="D74:E74"/>
    <mergeCell ref="D75:E75"/>
    <mergeCell ref="D76:E76"/>
    <mergeCell ref="D77:E77"/>
    <mergeCell ref="D78:E78"/>
    <mergeCell ref="D72:E72"/>
    <mergeCell ref="E18:F18"/>
    <mergeCell ref="E21:F21"/>
    <mergeCell ref="E22:F22"/>
    <mergeCell ref="D69:E69"/>
    <mergeCell ref="D70:E70"/>
    <mergeCell ref="E23:F23"/>
    <mergeCell ref="E24:F24"/>
    <mergeCell ref="E25:F25"/>
    <mergeCell ref="E26:F26"/>
    <mergeCell ref="E27:F27"/>
    <mergeCell ref="E28:F28"/>
    <mergeCell ref="E29:F29"/>
    <mergeCell ref="E30:F30"/>
    <mergeCell ref="E31:F31"/>
    <mergeCell ref="E32:F32"/>
    <mergeCell ref="D71:E71"/>
    <mergeCell ref="B61:N61"/>
    <mergeCell ref="E39:F39"/>
    <mergeCell ref="A1:N1"/>
    <mergeCell ref="I72:J72"/>
    <mergeCell ref="I73:J73"/>
    <mergeCell ref="D79:E79"/>
    <mergeCell ref="D80:E80"/>
    <mergeCell ref="I74:J74"/>
    <mergeCell ref="D73:E73"/>
    <mergeCell ref="I75:J75"/>
    <mergeCell ref="I76:J76"/>
    <mergeCell ref="I77:J77"/>
    <mergeCell ref="I78:J78"/>
    <mergeCell ref="B2:M3"/>
    <mergeCell ref="B8:M8"/>
    <mergeCell ref="B11:H11"/>
    <mergeCell ref="I68:J69"/>
    <mergeCell ref="K68:K69"/>
    <mergeCell ref="B12:B13"/>
    <mergeCell ref="I70:J70"/>
    <mergeCell ref="I71:J71"/>
    <mergeCell ref="L68:L69"/>
    <mergeCell ref="C12:C13"/>
    <mergeCell ref="D12:D13"/>
    <mergeCell ref="E12:F12"/>
    <mergeCell ref="G12:G13"/>
    <mergeCell ref="E40:F40"/>
    <mergeCell ref="E41:F41"/>
    <mergeCell ref="E42:F42"/>
    <mergeCell ref="E43:F43"/>
    <mergeCell ref="E34:F34"/>
    <mergeCell ref="E35:F35"/>
    <mergeCell ref="E36:F36"/>
    <mergeCell ref="E37:F37"/>
    <mergeCell ref="E38:F38"/>
    <mergeCell ref="E54:F54"/>
    <mergeCell ref="E49:F49"/>
    <mergeCell ref="E50:F50"/>
    <mergeCell ref="E51:F51"/>
    <mergeCell ref="E52:F52"/>
    <mergeCell ref="E53:F53"/>
    <mergeCell ref="E44:F44"/>
    <mergeCell ref="E45:F45"/>
    <mergeCell ref="E46:F46"/>
    <mergeCell ref="E47:F47"/>
    <mergeCell ref="E48:F48"/>
  </mergeCells>
  <conditionalFormatting sqref="P16">
    <cfRule type="expression" dxfId="17" priority="16">
      <formula>AND((O22&lt;&gt;""),ISNONTEXT(P16))</formula>
    </cfRule>
  </conditionalFormatting>
  <conditionalFormatting sqref="P15">
    <cfRule type="expression" dxfId="16" priority="17">
      <formula>AND((O21&lt;&gt;""),ISNONTEXT(P15))</formula>
    </cfRule>
  </conditionalFormatting>
  <conditionalFormatting sqref="P17:P20">
    <cfRule type="expression" dxfId="15" priority="18">
      <formula>AND((O18&lt;&gt;""),ISNONTEXT(P17))</formula>
    </cfRule>
  </conditionalFormatting>
  <conditionalFormatting sqref="C14:C54">
    <cfRule type="expression" dxfId="14" priority="20">
      <formula>C14=""</formula>
    </cfRule>
  </conditionalFormatting>
  <conditionalFormatting sqref="AV11:AV12">
    <cfRule type="expression" dxfId="13" priority="22">
      <formula>AND((B19&lt;&gt;""),ISNONTEXT(AV11))</formula>
    </cfRule>
  </conditionalFormatting>
  <conditionalFormatting sqref="E14:E54">
    <cfRule type="expression" dxfId="12" priority="4">
      <formula>AND(ISTEXT(B14),ISBLANK(E14))</formula>
    </cfRule>
  </conditionalFormatting>
  <conditionalFormatting sqref="D70:D89">
    <cfRule type="expression" dxfId="11" priority="3">
      <formula>AND(ISTEXT(A70),ISBLANK(D70))</formula>
    </cfRule>
  </conditionalFormatting>
  <conditionalFormatting sqref="C70:C89">
    <cfRule type="expression" dxfId="10" priority="1">
      <formula>C70=""</formula>
    </cfRule>
  </conditionalFormatting>
  <dataValidations count="6">
    <dataValidation type="custom" allowBlank="1" showInputMessage="1" showErrorMessage="1" error="El valor queda fuera del rango" sqref="K90">
      <formula1>IF(AND(#REF!&lt;=#REF!,#REF!&gt;=#REF!),#REF!,"El valor queda fuera del rango")</formula1>
      <formula2>0</formula2>
    </dataValidation>
    <dataValidation type="decimal" operator="greaterThan" allowBlank="1" showInputMessage="1" showErrorMessage="1" sqref="D14:D54 F70:F89">
      <formula1>0</formula1>
      <formula2>0</formula2>
    </dataValidation>
    <dataValidation type="decimal" allowBlank="1" showInputMessage="1" showErrorMessage="1" sqref="K70:K86">
      <formula1>0</formula1>
      <formula2>100000000</formula2>
    </dataValidation>
    <dataValidation type="decimal" allowBlank="1" showInputMessage="1" showErrorMessage="1" sqref="L70:L86">
      <formula1>0</formula1>
      <formula2>500</formula2>
    </dataValidation>
    <dataValidation type="list" allowBlank="1" showInputMessage="1" showErrorMessage="1" sqref="C14:C54">
      <formula1>$P$15:$P$20</formula1>
    </dataValidation>
    <dataValidation type="list" allowBlank="1" showInputMessage="1" showErrorMessage="1" sqref="C70:C89">
      <formula1>$P$15:$P$18</formula1>
    </dataValidation>
  </dataValidations>
  <pageMargins left="0.70866141732283472" right="0.70866141732283472" top="0.74803149606299213" bottom="0.74803149606299213" header="0.51181102362204722" footer="0.51181102362204722"/>
  <pageSetup paperSize="9" scale="40"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INDIRECT("Lista_Comb_fósiles_fijos_"&amp;[2]datos!#REF!)</xm:f>
          </x14:formula1>
          <x14:formula2>
            <xm:f>0</xm:f>
          </x14:formula2>
          <xm:sqref>AV11:AV12 M15:M18 L14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70"/>
  <sheetViews>
    <sheetView zoomScale="85" zoomScaleNormal="85" workbookViewId="0">
      <selection activeCell="H23" sqref="H23"/>
    </sheetView>
  </sheetViews>
  <sheetFormatPr baseColWidth="10" defaultColWidth="10.6640625" defaultRowHeight="14.4" x14ac:dyDescent="0.3"/>
  <cols>
    <col min="1" max="1" width="10.6640625" style="7"/>
    <col min="2" max="2" width="13.6640625" style="7" customWidth="1"/>
    <col min="3" max="16" width="10.6640625" style="7"/>
    <col min="17" max="17" width="0" style="7" hidden="1" customWidth="1"/>
    <col min="18" max="23" width="10.6640625" style="7" hidden="1" customWidth="1"/>
    <col min="24" max="24" width="16.88671875" style="7" hidden="1" customWidth="1"/>
    <col min="25" max="25" width="10.6640625" style="7" hidden="1" customWidth="1"/>
    <col min="26" max="26" width="0" style="7" hidden="1" customWidth="1"/>
    <col min="27" max="16384" width="10.6640625" style="7"/>
  </cols>
  <sheetData>
    <row r="1" spans="1:51" ht="16.5" customHeight="1" x14ac:dyDescent="0.3">
      <c r="A1" s="408" t="s">
        <v>813</v>
      </c>
      <c r="B1" s="442"/>
      <c r="C1" s="442"/>
      <c r="D1" s="442"/>
      <c r="E1" s="442"/>
      <c r="F1" s="442"/>
      <c r="G1" s="442"/>
      <c r="H1" s="442"/>
      <c r="I1" s="442"/>
      <c r="J1" s="442"/>
      <c r="K1" s="442"/>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row>
    <row r="2" spans="1:51" ht="15.6" x14ac:dyDescent="0.3">
      <c r="A2" s="309"/>
      <c r="B2" s="309"/>
      <c r="C2" s="309"/>
      <c r="D2" s="309"/>
      <c r="E2" s="309"/>
      <c r="F2" s="298"/>
      <c r="G2" s="298"/>
      <c r="H2" s="298"/>
      <c r="I2" s="298"/>
      <c r="J2" s="298"/>
      <c r="K2" s="298"/>
      <c r="L2" s="26"/>
      <c r="M2" s="26"/>
      <c r="N2" s="26"/>
      <c r="O2" s="26"/>
      <c r="P2" s="26"/>
      <c r="Q2" s="26"/>
      <c r="R2" s="363" t="s">
        <v>40</v>
      </c>
      <c r="S2" s="364" t="s">
        <v>190</v>
      </c>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row>
    <row r="3" spans="1:51" ht="16.5" customHeight="1" x14ac:dyDescent="0.3">
      <c r="A3" s="445" t="s">
        <v>81</v>
      </c>
      <c r="B3" s="445"/>
      <c r="C3" s="445"/>
      <c r="D3" s="445"/>
      <c r="E3" s="445"/>
      <c r="F3" s="445"/>
      <c r="G3" s="445"/>
      <c r="H3" s="445"/>
      <c r="I3" s="445"/>
      <c r="J3" s="445"/>
      <c r="K3" s="310"/>
      <c r="L3" s="26"/>
      <c r="M3" s="26"/>
      <c r="N3" s="26"/>
      <c r="O3" s="26"/>
      <c r="P3" s="26"/>
      <c r="Q3" s="26"/>
      <c r="R3" s="365" t="s">
        <v>89</v>
      </c>
      <c r="S3" s="366">
        <v>11700</v>
      </c>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row>
    <row r="4" spans="1:51" x14ac:dyDescent="0.3">
      <c r="A4" s="445"/>
      <c r="B4" s="445"/>
      <c r="C4" s="445"/>
      <c r="D4" s="445"/>
      <c r="E4" s="445"/>
      <c r="F4" s="445"/>
      <c r="G4" s="445"/>
      <c r="H4" s="445"/>
      <c r="I4" s="445"/>
      <c r="J4" s="445"/>
      <c r="K4" s="310"/>
      <c r="L4" s="26"/>
      <c r="M4" s="26"/>
      <c r="N4" s="26"/>
      <c r="O4" s="26"/>
      <c r="P4" s="26"/>
      <c r="Q4" s="26"/>
      <c r="R4" s="365" t="s">
        <v>90</v>
      </c>
      <c r="S4" s="366">
        <v>650</v>
      </c>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row>
    <row r="5" spans="1:51" x14ac:dyDescent="0.3">
      <c r="A5" s="174"/>
      <c r="B5" s="174"/>
      <c r="C5" s="311"/>
      <c r="D5" s="311"/>
      <c r="E5" s="311"/>
      <c r="F5" s="311"/>
      <c r="G5" s="311"/>
      <c r="H5" s="311"/>
      <c r="I5" s="311"/>
      <c r="J5" s="311"/>
      <c r="K5" s="311"/>
      <c r="L5" s="26"/>
      <c r="M5" s="26"/>
      <c r="N5" s="26"/>
      <c r="O5" s="26"/>
      <c r="P5" s="26"/>
      <c r="Q5" s="26"/>
      <c r="R5" s="365" t="s">
        <v>91</v>
      </c>
      <c r="S5" s="366">
        <v>92</v>
      </c>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row>
    <row r="6" spans="1:51" ht="14.4" customHeight="1" x14ac:dyDescent="0.3">
      <c r="A6" s="174"/>
      <c r="B6" s="446" t="s">
        <v>82</v>
      </c>
      <c r="C6" s="447"/>
      <c r="D6" s="447"/>
      <c r="E6" s="447"/>
      <c r="F6" s="447"/>
      <c r="G6" s="447"/>
      <c r="H6" s="447"/>
      <c r="I6" s="447"/>
      <c r="J6" s="312"/>
      <c r="K6" s="158"/>
      <c r="L6" s="26"/>
      <c r="M6" s="26"/>
      <c r="N6" s="26"/>
      <c r="O6" s="26"/>
      <c r="P6" s="26"/>
      <c r="Q6" s="26"/>
      <c r="R6" s="365" t="s">
        <v>202</v>
      </c>
      <c r="S6" s="366">
        <v>2800</v>
      </c>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row>
    <row r="7" spans="1:51" ht="14.4" customHeight="1" x14ac:dyDescent="0.3">
      <c r="A7" s="158"/>
      <c r="B7" s="448"/>
      <c r="C7" s="449"/>
      <c r="D7" s="449"/>
      <c r="E7" s="449"/>
      <c r="F7" s="449"/>
      <c r="G7" s="449"/>
      <c r="H7" s="449"/>
      <c r="I7" s="449"/>
      <c r="J7" s="313"/>
      <c r="K7" s="158"/>
      <c r="L7" s="26"/>
      <c r="M7" s="26"/>
      <c r="N7" s="26"/>
      <c r="O7" s="26"/>
      <c r="P7" s="26"/>
      <c r="Q7" s="26"/>
      <c r="R7" s="365" t="s">
        <v>206</v>
      </c>
      <c r="S7" s="366">
        <v>1100</v>
      </c>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row>
    <row r="8" spans="1:51" ht="16.5" customHeight="1" x14ac:dyDescent="0.3">
      <c r="A8" s="302"/>
      <c r="B8" s="450"/>
      <c r="C8" s="451"/>
      <c r="D8" s="451"/>
      <c r="E8" s="451"/>
      <c r="F8" s="451"/>
      <c r="G8" s="451"/>
      <c r="H8" s="451"/>
      <c r="I8" s="451"/>
      <c r="J8" s="313"/>
      <c r="K8" s="158"/>
      <c r="L8" s="26"/>
      <c r="M8" s="26"/>
      <c r="N8" s="26"/>
      <c r="O8" s="26"/>
      <c r="P8" s="26"/>
      <c r="Q8" s="26"/>
      <c r="R8" s="365" t="s">
        <v>210</v>
      </c>
      <c r="S8" s="366">
        <v>1300</v>
      </c>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row>
    <row r="9" spans="1:51" ht="31.5" customHeight="1" x14ac:dyDescent="0.3">
      <c r="A9" s="302"/>
      <c r="B9" s="422" t="s">
        <v>671</v>
      </c>
      <c r="C9" s="423" t="s">
        <v>688</v>
      </c>
      <c r="D9" s="422" t="s">
        <v>83</v>
      </c>
      <c r="E9" s="423" t="s">
        <v>84</v>
      </c>
      <c r="F9" s="422" t="s">
        <v>85</v>
      </c>
      <c r="G9" s="423" t="s">
        <v>88</v>
      </c>
      <c r="H9" s="422" t="s">
        <v>86</v>
      </c>
      <c r="I9" s="423" t="s">
        <v>87</v>
      </c>
      <c r="J9" s="186"/>
      <c r="K9" s="158"/>
      <c r="L9" s="26"/>
      <c r="M9" s="26"/>
      <c r="N9" s="26"/>
      <c r="O9" s="26"/>
      <c r="P9" s="26"/>
      <c r="Q9" s="26"/>
      <c r="R9" s="365" t="s">
        <v>214</v>
      </c>
      <c r="S9" s="366">
        <v>353</v>
      </c>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row>
    <row r="10" spans="1:51" ht="46.2" customHeight="1" x14ac:dyDescent="0.3">
      <c r="A10" s="302"/>
      <c r="B10" s="422"/>
      <c r="C10" s="423"/>
      <c r="D10" s="422"/>
      <c r="E10" s="423"/>
      <c r="F10" s="422"/>
      <c r="G10" s="423"/>
      <c r="H10" s="422"/>
      <c r="I10" s="423"/>
      <c r="J10" s="186"/>
      <c r="K10" s="158"/>
      <c r="L10" s="26"/>
      <c r="M10" s="26"/>
      <c r="N10" s="26"/>
      <c r="O10" s="26"/>
      <c r="P10" s="26"/>
      <c r="Q10" s="26"/>
      <c r="R10" s="365" t="s">
        <v>218</v>
      </c>
      <c r="S10" s="366">
        <v>3800</v>
      </c>
      <c r="T10" s="26"/>
      <c r="U10" s="26"/>
      <c r="V10" s="26"/>
      <c r="W10" s="26"/>
      <c r="X10" s="367" t="s">
        <v>676</v>
      </c>
      <c r="Y10" s="368" t="s">
        <v>677</v>
      </c>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row>
    <row r="11" spans="1:51" ht="15.6" x14ac:dyDescent="0.3">
      <c r="A11" s="20"/>
      <c r="B11" s="24"/>
      <c r="C11" s="257"/>
      <c r="D11" s="24"/>
      <c r="E11" s="24"/>
      <c r="F11" s="24"/>
      <c r="G11" s="265" t="str">
        <f>IF(B11&gt;0,(+INDEX($Y$11:$Y$23,MATCH(C11,$X$11:$X$23,0))),"")</f>
        <v/>
      </c>
      <c r="H11" s="266">
        <f>IF(F11&gt;0,F11*G11,0)</f>
        <v>0</v>
      </c>
      <c r="I11" s="140">
        <f>SUM(H11:H22)</f>
        <v>0</v>
      </c>
      <c r="J11" s="26"/>
      <c r="K11" s="20"/>
      <c r="L11" s="26"/>
      <c r="M11" s="369"/>
      <c r="N11" s="26"/>
      <c r="O11" s="26"/>
      <c r="P11" s="26"/>
      <c r="Q11" s="26"/>
      <c r="R11" s="365" t="s">
        <v>222</v>
      </c>
      <c r="S11" s="366">
        <v>53</v>
      </c>
      <c r="T11" s="26"/>
      <c r="U11" s="26"/>
      <c r="V11" s="26"/>
      <c r="W11" s="26"/>
      <c r="X11" s="370" t="s">
        <v>678</v>
      </c>
      <c r="Y11" s="371">
        <v>1</v>
      </c>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row>
    <row r="12" spans="1:51" ht="15.6" x14ac:dyDescent="0.3">
      <c r="A12" s="20"/>
      <c r="B12" s="24"/>
      <c r="C12" s="257"/>
      <c r="D12" s="24"/>
      <c r="E12" s="24"/>
      <c r="F12" s="24"/>
      <c r="G12" s="265" t="str">
        <f t="shared" ref="G12:G22" si="0">IF(B12&gt;0,(+INDEX($Y$11:$Y$23,MATCH(C12,$X$11:$X$23,0))),"")</f>
        <v/>
      </c>
      <c r="H12" s="266">
        <f t="shared" ref="H12:H22" si="1">IF(F12&gt;0,F12*G12,0)</f>
        <v>0</v>
      </c>
      <c r="I12" s="25"/>
      <c r="J12" s="26"/>
      <c r="K12" s="20"/>
      <c r="L12" s="26"/>
      <c r="M12" s="26"/>
      <c r="N12" s="26"/>
      <c r="O12" s="26"/>
      <c r="P12" s="26"/>
      <c r="Q12" s="26"/>
      <c r="R12" s="365" t="s">
        <v>226</v>
      </c>
      <c r="S12" s="366">
        <v>140</v>
      </c>
      <c r="T12" s="26"/>
      <c r="U12" s="26"/>
      <c r="V12" s="26"/>
      <c r="W12" s="26"/>
      <c r="X12" s="372" t="s">
        <v>679</v>
      </c>
      <c r="Y12" s="373">
        <v>21</v>
      </c>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row>
    <row r="13" spans="1:51" ht="15.6" x14ac:dyDescent="0.3">
      <c r="A13" s="20"/>
      <c r="B13" s="24"/>
      <c r="C13" s="257"/>
      <c r="D13" s="24"/>
      <c r="E13" s="24"/>
      <c r="F13" s="24"/>
      <c r="G13" s="265" t="str">
        <f t="shared" si="0"/>
        <v/>
      </c>
      <c r="H13" s="266">
        <f t="shared" si="1"/>
        <v>0</v>
      </c>
      <c r="I13" s="25"/>
      <c r="J13" s="26"/>
      <c r="K13" s="20"/>
      <c r="L13" s="26"/>
      <c r="M13" s="26"/>
      <c r="N13" s="26"/>
      <c r="O13" s="26"/>
      <c r="P13" s="26"/>
      <c r="Q13" s="26"/>
      <c r="R13" s="365" t="s">
        <v>230</v>
      </c>
      <c r="S13" s="366">
        <v>12</v>
      </c>
      <c r="T13" s="26"/>
      <c r="U13" s="26"/>
      <c r="V13" s="26"/>
      <c r="W13" s="26"/>
      <c r="X13" s="372" t="s">
        <v>680</v>
      </c>
      <c r="Y13" s="373">
        <v>310</v>
      </c>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row>
    <row r="14" spans="1:51" ht="15.6" x14ac:dyDescent="0.3">
      <c r="A14" s="20"/>
      <c r="B14" s="24"/>
      <c r="C14" s="23"/>
      <c r="D14" s="24"/>
      <c r="E14" s="24"/>
      <c r="F14" s="24"/>
      <c r="G14" s="265" t="str">
        <f t="shared" si="0"/>
        <v/>
      </c>
      <c r="H14" s="266">
        <f t="shared" si="1"/>
        <v>0</v>
      </c>
      <c r="I14" s="25"/>
      <c r="J14" s="26"/>
      <c r="K14" s="20"/>
      <c r="L14" s="26"/>
      <c r="M14" s="26"/>
      <c r="N14" s="26"/>
      <c r="O14" s="26"/>
      <c r="P14" s="26"/>
      <c r="Q14" s="26"/>
      <c r="R14" s="365" t="s">
        <v>234</v>
      </c>
      <c r="S14" s="366">
        <v>2900</v>
      </c>
      <c r="T14" s="26"/>
      <c r="U14" s="26"/>
      <c r="V14" s="26"/>
      <c r="W14" s="26"/>
      <c r="X14" s="372" t="s">
        <v>210</v>
      </c>
      <c r="Y14" s="373">
        <v>1300</v>
      </c>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row>
    <row r="15" spans="1:51" ht="15.6" x14ac:dyDescent="0.3">
      <c r="A15" s="20"/>
      <c r="B15" s="24"/>
      <c r="C15" s="23"/>
      <c r="D15" s="24"/>
      <c r="E15" s="24"/>
      <c r="F15" s="24"/>
      <c r="G15" s="265" t="str">
        <f t="shared" si="0"/>
        <v/>
      </c>
      <c r="H15" s="266">
        <f t="shared" si="1"/>
        <v>0</v>
      </c>
      <c r="I15" s="25"/>
      <c r="J15" s="26"/>
      <c r="K15" s="20"/>
      <c r="L15" s="26"/>
      <c r="M15" s="26"/>
      <c r="N15" s="26"/>
      <c r="O15" s="26"/>
      <c r="P15" s="26"/>
      <c r="Q15" s="26"/>
      <c r="R15" s="365" t="s">
        <v>238</v>
      </c>
      <c r="S15" s="366">
        <v>1340</v>
      </c>
      <c r="T15" s="26"/>
      <c r="U15" s="26"/>
      <c r="V15" s="26"/>
      <c r="W15" s="26"/>
      <c r="X15" s="372" t="s">
        <v>202</v>
      </c>
      <c r="Y15" s="373">
        <v>2800</v>
      </c>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row>
    <row r="16" spans="1:51" ht="15.6" x14ac:dyDescent="0.3">
      <c r="A16" s="20"/>
      <c r="B16" s="24"/>
      <c r="C16" s="23"/>
      <c r="D16" s="24"/>
      <c r="E16" s="24"/>
      <c r="F16" s="24"/>
      <c r="G16" s="265" t="str">
        <f t="shared" si="0"/>
        <v/>
      </c>
      <c r="H16" s="266">
        <f t="shared" si="1"/>
        <v>0</v>
      </c>
      <c r="I16" s="25"/>
      <c r="J16" s="26"/>
      <c r="K16" s="20"/>
      <c r="L16" s="26"/>
      <c r="M16" s="26"/>
      <c r="N16" s="26"/>
      <c r="O16" s="26"/>
      <c r="P16" s="26"/>
      <c r="Q16" s="26"/>
      <c r="R16" s="365" t="s">
        <v>242</v>
      </c>
      <c r="S16" s="366">
        <v>1370</v>
      </c>
      <c r="T16" s="26"/>
      <c r="U16" s="26"/>
      <c r="V16" s="26"/>
      <c r="W16" s="26"/>
      <c r="X16" s="372" t="s">
        <v>218</v>
      </c>
      <c r="Y16" s="373">
        <v>3800</v>
      </c>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row>
    <row r="17" spans="1:61" ht="15.6" x14ac:dyDescent="0.3">
      <c r="A17" s="20"/>
      <c r="B17" s="24"/>
      <c r="C17" s="23"/>
      <c r="D17" s="24"/>
      <c r="E17" s="24"/>
      <c r="F17" s="24"/>
      <c r="G17" s="265" t="str">
        <f t="shared" si="0"/>
        <v/>
      </c>
      <c r="H17" s="266">
        <f t="shared" si="1"/>
        <v>0</v>
      </c>
      <c r="I17" s="25"/>
      <c r="J17" s="26"/>
      <c r="K17" s="20"/>
      <c r="L17" s="26"/>
      <c r="M17" s="26"/>
      <c r="N17" s="26"/>
      <c r="O17" s="26"/>
      <c r="P17" s="26"/>
      <c r="Q17" s="26"/>
      <c r="R17" s="365" t="s">
        <v>246</v>
      </c>
      <c r="S17" s="366" t="s">
        <v>266</v>
      </c>
      <c r="T17" s="26"/>
      <c r="U17" s="26"/>
      <c r="V17" s="26"/>
      <c r="W17" s="26"/>
      <c r="X17" s="372" t="s">
        <v>90</v>
      </c>
      <c r="Y17" s="373">
        <v>650</v>
      </c>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row>
    <row r="18" spans="1:61" ht="15.6" x14ac:dyDescent="0.3">
      <c r="A18" s="20"/>
      <c r="B18" s="24"/>
      <c r="C18" s="23"/>
      <c r="D18" s="24"/>
      <c r="E18" s="24"/>
      <c r="F18" s="24"/>
      <c r="G18" s="265" t="str">
        <f t="shared" si="0"/>
        <v/>
      </c>
      <c r="H18" s="266">
        <f t="shared" si="1"/>
        <v>0</v>
      </c>
      <c r="I18" s="25"/>
      <c r="J18" s="26"/>
      <c r="K18" s="20"/>
      <c r="L18" s="26"/>
      <c r="M18" s="26"/>
      <c r="N18" s="26"/>
      <c r="O18" s="26"/>
      <c r="P18" s="26"/>
      <c r="Q18" s="26"/>
      <c r="R18" s="365" t="s">
        <v>250</v>
      </c>
      <c r="S18" s="366">
        <v>693</v>
      </c>
      <c r="T18" s="26"/>
      <c r="U18" s="26"/>
      <c r="V18" s="26"/>
      <c r="W18" s="26"/>
      <c r="X18" s="372" t="s">
        <v>89</v>
      </c>
      <c r="Y18" s="373">
        <v>11700</v>
      </c>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row>
    <row r="19" spans="1:61" ht="15.6" x14ac:dyDescent="0.3">
      <c r="A19" s="20"/>
      <c r="B19" s="24"/>
      <c r="C19" s="23"/>
      <c r="D19" s="24"/>
      <c r="E19" s="24"/>
      <c r="F19" s="24"/>
      <c r="G19" s="265" t="str">
        <f t="shared" si="0"/>
        <v/>
      </c>
      <c r="H19" s="266">
        <f t="shared" si="1"/>
        <v>0</v>
      </c>
      <c r="I19" s="25"/>
      <c r="J19" s="26"/>
      <c r="K19" s="20"/>
      <c r="L19" s="26"/>
      <c r="M19" s="26"/>
      <c r="N19" s="26"/>
      <c r="O19" s="26"/>
      <c r="P19" s="26"/>
      <c r="Q19" s="26"/>
      <c r="R19" s="365" t="s">
        <v>254</v>
      </c>
      <c r="S19" s="366">
        <v>1030</v>
      </c>
      <c r="T19" s="26"/>
      <c r="U19" s="26"/>
      <c r="V19" s="26"/>
      <c r="W19" s="26"/>
      <c r="X19" s="372" t="s">
        <v>226</v>
      </c>
      <c r="Y19" s="373">
        <v>140</v>
      </c>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row>
    <row r="20" spans="1:61" ht="15.6" x14ac:dyDescent="0.3">
      <c r="A20" s="20"/>
      <c r="B20" s="24"/>
      <c r="C20" s="23"/>
      <c r="D20" s="24"/>
      <c r="E20" s="24"/>
      <c r="F20" s="24"/>
      <c r="G20" s="265" t="str">
        <f t="shared" si="0"/>
        <v/>
      </c>
      <c r="H20" s="266">
        <f t="shared" si="1"/>
        <v>0</v>
      </c>
      <c r="I20" s="25"/>
      <c r="J20" s="26"/>
      <c r="K20" s="20"/>
      <c r="L20" s="26"/>
      <c r="M20" s="26"/>
      <c r="N20" s="26"/>
      <c r="O20" s="26"/>
      <c r="P20" s="26"/>
      <c r="Q20" s="26"/>
      <c r="R20" s="365" t="s">
        <v>258</v>
      </c>
      <c r="S20" s="366" t="s">
        <v>266</v>
      </c>
      <c r="T20" s="26"/>
      <c r="U20" s="26"/>
      <c r="V20" s="26"/>
      <c r="W20" s="26"/>
      <c r="X20" s="372" t="s">
        <v>681</v>
      </c>
      <c r="Y20" s="373">
        <v>2900</v>
      </c>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row>
    <row r="21" spans="1:61" ht="27.6" x14ac:dyDescent="0.3">
      <c r="A21" s="20"/>
      <c r="B21" s="24"/>
      <c r="C21" s="23"/>
      <c r="D21" s="24"/>
      <c r="E21" s="24"/>
      <c r="F21" s="24"/>
      <c r="G21" s="265" t="str">
        <f t="shared" si="0"/>
        <v/>
      </c>
      <c r="H21" s="266">
        <f t="shared" si="1"/>
        <v>0</v>
      </c>
      <c r="I21" s="25"/>
      <c r="J21" s="26"/>
      <c r="K21" s="20"/>
      <c r="L21" s="26"/>
      <c r="M21" s="26"/>
      <c r="N21" s="26"/>
      <c r="O21" s="26"/>
      <c r="P21" s="26"/>
      <c r="Q21" s="26"/>
      <c r="R21" s="365" t="s">
        <v>262</v>
      </c>
      <c r="S21" s="366">
        <v>1640</v>
      </c>
      <c r="T21" s="26"/>
      <c r="U21" s="26"/>
      <c r="V21" s="26"/>
      <c r="W21" s="26"/>
      <c r="X21" s="372" t="s">
        <v>682</v>
      </c>
      <c r="Y21" s="373">
        <v>0</v>
      </c>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row>
    <row r="22" spans="1:61" ht="15.6" x14ac:dyDescent="0.3">
      <c r="A22" s="20"/>
      <c r="B22" s="24"/>
      <c r="C22" s="23"/>
      <c r="D22" s="24"/>
      <c r="E22" s="24"/>
      <c r="F22" s="24"/>
      <c r="G22" s="265" t="str">
        <f t="shared" si="0"/>
        <v/>
      </c>
      <c r="H22" s="266">
        <f t="shared" si="1"/>
        <v>0</v>
      </c>
      <c r="I22" s="25"/>
      <c r="J22" s="26"/>
      <c r="K22" s="20"/>
      <c r="L22" s="26"/>
      <c r="M22" s="26"/>
      <c r="N22" s="26"/>
      <c r="O22" s="26"/>
      <c r="P22" s="26"/>
      <c r="Q22" s="26"/>
      <c r="R22" s="365" t="s">
        <v>684</v>
      </c>
      <c r="S22" s="366">
        <v>23900</v>
      </c>
      <c r="T22" s="26"/>
      <c r="U22" s="26"/>
      <c r="V22" s="26"/>
      <c r="W22" s="26"/>
      <c r="X22" s="372" t="s">
        <v>683</v>
      </c>
      <c r="Y22" s="373">
        <v>0</v>
      </c>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row>
    <row r="23" spans="1:61" ht="15.6" x14ac:dyDescent="0.3">
      <c r="A23" s="20"/>
      <c r="B23" s="158"/>
      <c r="C23" s="158"/>
      <c r="D23" s="158"/>
      <c r="E23" s="158"/>
      <c r="F23" s="158"/>
      <c r="G23" s="158"/>
      <c r="H23" s="158"/>
      <c r="I23" s="158"/>
      <c r="J23" s="158"/>
      <c r="K23" s="158"/>
      <c r="L23" s="26"/>
      <c r="M23" s="26"/>
      <c r="N23" s="26"/>
      <c r="O23" s="26"/>
      <c r="P23" s="26"/>
      <c r="Q23" s="26"/>
      <c r="R23" s="374" t="s">
        <v>193</v>
      </c>
      <c r="S23" s="375">
        <v>3922</v>
      </c>
      <c r="T23" s="26"/>
      <c r="U23" s="26"/>
      <c r="V23" s="26"/>
      <c r="W23" s="26"/>
      <c r="X23" s="372" t="s">
        <v>684</v>
      </c>
      <c r="Y23" s="373">
        <v>23900</v>
      </c>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row>
    <row r="24" spans="1:61" ht="16.5" customHeight="1" x14ac:dyDescent="0.3">
      <c r="A24" s="20"/>
      <c r="B24" s="443" t="s">
        <v>92</v>
      </c>
      <c r="C24" s="443"/>
      <c r="D24" s="443"/>
      <c r="E24" s="443"/>
      <c r="F24" s="443"/>
      <c r="G24" s="443"/>
      <c r="H24" s="443"/>
      <c r="I24" s="443"/>
      <c r="J24" s="443"/>
      <c r="K24" s="158"/>
      <c r="L24" s="26"/>
      <c r="M24" s="26"/>
      <c r="N24" s="26"/>
      <c r="O24" s="26"/>
      <c r="P24" s="26"/>
      <c r="Q24" s="26"/>
      <c r="R24" s="374" t="s">
        <v>196</v>
      </c>
      <c r="S24" s="375">
        <v>2107</v>
      </c>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row>
    <row r="25" spans="1:61" ht="38.25" customHeight="1" x14ac:dyDescent="0.3">
      <c r="A25" s="20"/>
      <c r="B25" s="443"/>
      <c r="C25" s="443"/>
      <c r="D25" s="443"/>
      <c r="E25" s="443"/>
      <c r="F25" s="443"/>
      <c r="G25" s="443"/>
      <c r="H25" s="443"/>
      <c r="I25" s="443"/>
      <c r="J25" s="443"/>
      <c r="K25" s="158"/>
      <c r="L25" s="26"/>
      <c r="M25" s="26"/>
      <c r="N25" s="26"/>
      <c r="O25" s="26"/>
      <c r="P25" s="26"/>
      <c r="Q25" s="26"/>
      <c r="R25" s="374" t="s">
        <v>199</v>
      </c>
      <c r="S25" s="375">
        <v>2804</v>
      </c>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row>
    <row r="26" spans="1:61" x14ac:dyDescent="0.3">
      <c r="A26" s="20"/>
      <c r="B26" s="158"/>
      <c r="C26" s="158"/>
      <c r="D26" s="158"/>
      <c r="E26" s="158"/>
      <c r="F26" s="158"/>
      <c r="G26" s="158"/>
      <c r="H26" s="158"/>
      <c r="I26" s="158"/>
      <c r="J26" s="158"/>
      <c r="K26" s="158"/>
      <c r="L26" s="26"/>
      <c r="M26" s="26"/>
      <c r="N26" s="26"/>
      <c r="O26" s="26"/>
      <c r="P26" s="26"/>
      <c r="Q26" s="26"/>
      <c r="R26" s="374" t="s">
        <v>203</v>
      </c>
      <c r="S26" s="375">
        <v>1774</v>
      </c>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row>
    <row r="27" spans="1:61" ht="24" customHeight="1" x14ac:dyDescent="0.3">
      <c r="A27" s="20"/>
      <c r="B27" s="444" t="s">
        <v>756</v>
      </c>
      <c r="C27" s="444"/>
      <c r="D27" s="444"/>
      <c r="E27" s="444"/>
      <c r="F27" s="444"/>
      <c r="G27" s="444"/>
      <c r="H27" s="444"/>
      <c r="I27" s="444"/>
      <c r="J27" s="444"/>
      <c r="K27" s="444"/>
      <c r="L27" s="26"/>
      <c r="M27" s="26"/>
      <c r="N27" s="26"/>
      <c r="O27" s="26"/>
      <c r="P27" s="26"/>
      <c r="Q27" s="26"/>
      <c r="R27" s="374" t="s">
        <v>207</v>
      </c>
      <c r="S27" s="375">
        <v>1825</v>
      </c>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row>
    <row r="28" spans="1:61" ht="25.95" customHeight="1" x14ac:dyDescent="0.3">
      <c r="A28" s="20"/>
      <c r="B28" s="444"/>
      <c r="C28" s="444"/>
      <c r="D28" s="444"/>
      <c r="E28" s="444"/>
      <c r="F28" s="444"/>
      <c r="G28" s="444"/>
      <c r="H28" s="444"/>
      <c r="I28" s="444"/>
      <c r="J28" s="444"/>
      <c r="K28" s="444"/>
      <c r="L28" s="26"/>
      <c r="M28" s="26"/>
      <c r="N28" s="26"/>
      <c r="O28" s="26"/>
      <c r="P28" s="26"/>
      <c r="Q28" s="26"/>
      <c r="R28" s="374" t="s">
        <v>211</v>
      </c>
      <c r="S28" s="375">
        <v>2088</v>
      </c>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row>
    <row r="29" spans="1:61" x14ac:dyDescent="0.3">
      <c r="A29" s="376"/>
      <c r="B29" s="376"/>
      <c r="C29" s="376"/>
      <c r="D29" s="376"/>
      <c r="E29" s="376"/>
      <c r="F29" s="376"/>
      <c r="G29" s="376"/>
      <c r="H29" s="376"/>
      <c r="I29" s="376"/>
      <c r="J29" s="376"/>
      <c r="K29" s="376"/>
      <c r="L29" s="26"/>
      <c r="M29" s="26"/>
      <c r="N29" s="26"/>
      <c r="O29" s="26"/>
      <c r="P29" s="26"/>
      <c r="Q29" s="26"/>
      <c r="R29" s="374" t="s">
        <v>215</v>
      </c>
      <c r="S29" s="375">
        <v>2229</v>
      </c>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row>
    <row r="30" spans="1:61" x14ac:dyDescent="0.3">
      <c r="A30" s="26"/>
      <c r="B30" s="26"/>
      <c r="C30" s="26"/>
      <c r="D30" s="26"/>
      <c r="E30" s="26"/>
      <c r="F30" s="26"/>
      <c r="G30" s="26"/>
      <c r="H30" s="26"/>
      <c r="I30" s="26"/>
      <c r="J30" s="26"/>
      <c r="K30" s="26"/>
      <c r="L30" s="26"/>
      <c r="M30" s="26"/>
      <c r="N30" s="26"/>
      <c r="O30" s="26"/>
      <c r="P30" s="26"/>
      <c r="Q30" s="26"/>
      <c r="R30" s="374" t="s">
        <v>219</v>
      </c>
      <c r="S30" s="375">
        <v>2053</v>
      </c>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row>
    <row r="31" spans="1:61" x14ac:dyDescent="0.3">
      <c r="A31" s="26"/>
      <c r="B31" s="26"/>
      <c r="C31" s="26"/>
      <c r="D31" s="26"/>
      <c r="E31" s="26"/>
      <c r="F31" s="26"/>
      <c r="G31" s="26"/>
      <c r="H31" s="26"/>
      <c r="I31" s="26"/>
      <c r="J31" s="26"/>
      <c r="K31" s="26"/>
      <c r="L31" s="26"/>
      <c r="M31" s="26"/>
      <c r="N31" s="26"/>
      <c r="O31" s="26"/>
      <c r="P31" s="26"/>
      <c r="Q31" s="26"/>
      <c r="R31" s="374" t="s">
        <v>223</v>
      </c>
      <c r="S31" s="375">
        <v>2346</v>
      </c>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row>
    <row r="32" spans="1:61" x14ac:dyDescent="0.3">
      <c r="A32" s="26"/>
      <c r="B32" s="26"/>
      <c r="C32" s="26"/>
      <c r="D32" s="26"/>
      <c r="E32" s="26"/>
      <c r="F32" s="26"/>
      <c r="G32" s="26"/>
      <c r="H32" s="26"/>
      <c r="I32" s="26"/>
      <c r="J32" s="26"/>
      <c r="K32" s="26"/>
      <c r="L32" s="26"/>
      <c r="M32" s="26"/>
      <c r="N32" s="26"/>
      <c r="O32" s="26"/>
      <c r="P32" s="26"/>
      <c r="Q32" s="26"/>
      <c r="R32" s="374" t="s">
        <v>227</v>
      </c>
      <c r="S32" s="375">
        <v>3026</v>
      </c>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row>
    <row r="33" spans="1:61" x14ac:dyDescent="0.3">
      <c r="A33" s="26"/>
      <c r="B33" s="26"/>
      <c r="C33" s="26"/>
      <c r="D33" s="26"/>
      <c r="E33" s="26"/>
      <c r="F33" s="26"/>
      <c r="G33" s="26"/>
      <c r="H33" s="26"/>
      <c r="I33" s="26"/>
      <c r="J33" s="26"/>
      <c r="K33" s="26"/>
      <c r="L33" s="26"/>
      <c r="M33" s="26"/>
      <c r="N33" s="26"/>
      <c r="O33" s="26"/>
      <c r="P33" s="26"/>
      <c r="Q33" s="26"/>
      <c r="R33" s="374" t="s">
        <v>231</v>
      </c>
      <c r="S33" s="375">
        <v>3143</v>
      </c>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row>
    <row r="34" spans="1:61" x14ac:dyDescent="0.3">
      <c r="A34" s="26"/>
      <c r="B34" s="26"/>
      <c r="C34" s="26"/>
      <c r="D34" s="26"/>
      <c r="E34" s="26"/>
      <c r="F34" s="26"/>
      <c r="G34" s="26"/>
      <c r="H34" s="26"/>
      <c r="I34" s="26"/>
      <c r="J34" s="26"/>
      <c r="K34" s="26"/>
      <c r="L34" s="26"/>
      <c r="M34" s="26"/>
      <c r="N34" s="26"/>
      <c r="O34" s="26"/>
      <c r="P34" s="26"/>
      <c r="Q34" s="26"/>
      <c r="R34" s="374" t="s">
        <v>235</v>
      </c>
      <c r="S34" s="375">
        <v>2729</v>
      </c>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row>
    <row r="35" spans="1:61" x14ac:dyDescent="0.3">
      <c r="A35" s="26"/>
      <c r="B35" s="26"/>
      <c r="C35" s="26"/>
      <c r="D35" s="26"/>
      <c r="E35" s="26"/>
      <c r="F35" s="26"/>
      <c r="G35" s="26"/>
      <c r="H35" s="26"/>
      <c r="I35" s="26"/>
      <c r="J35" s="26"/>
      <c r="K35" s="26"/>
      <c r="L35" s="26"/>
      <c r="M35" s="26"/>
      <c r="N35" s="26"/>
      <c r="O35" s="26"/>
      <c r="P35" s="26"/>
      <c r="Q35" s="26"/>
      <c r="R35" s="374" t="s">
        <v>239</v>
      </c>
      <c r="S35" s="375">
        <v>2440</v>
      </c>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row>
    <row r="36" spans="1:61" x14ac:dyDescent="0.3">
      <c r="A36" s="26"/>
      <c r="B36" s="26"/>
      <c r="C36" s="26"/>
      <c r="D36" s="26"/>
      <c r="E36" s="26"/>
      <c r="F36" s="26"/>
      <c r="G36" s="26"/>
      <c r="H36" s="26"/>
      <c r="I36" s="26"/>
      <c r="J36" s="26"/>
      <c r="K36" s="26"/>
      <c r="L36" s="26"/>
      <c r="M36" s="26"/>
      <c r="N36" s="26"/>
      <c r="O36" s="26"/>
      <c r="P36" s="26"/>
      <c r="Q36" s="26"/>
      <c r="R36" s="374" t="s">
        <v>243</v>
      </c>
      <c r="S36" s="375">
        <v>1508</v>
      </c>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row>
    <row r="37" spans="1:61" x14ac:dyDescent="0.3">
      <c r="A37" s="26"/>
      <c r="B37" s="26"/>
      <c r="C37" s="26"/>
      <c r="D37" s="26"/>
      <c r="E37" s="26"/>
      <c r="F37" s="26"/>
      <c r="G37" s="26"/>
      <c r="H37" s="26"/>
      <c r="I37" s="26"/>
      <c r="J37" s="26"/>
      <c r="K37" s="26"/>
      <c r="L37" s="26"/>
      <c r="M37" s="26"/>
      <c r="N37" s="26"/>
      <c r="O37" s="26"/>
      <c r="P37" s="26"/>
      <c r="Q37" s="26"/>
      <c r="R37" s="374" t="s">
        <v>247</v>
      </c>
      <c r="S37" s="375">
        <v>2138</v>
      </c>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row>
    <row r="38" spans="1:61" x14ac:dyDescent="0.3">
      <c r="A38" s="26"/>
      <c r="B38" s="26"/>
      <c r="C38" s="26"/>
      <c r="D38" s="26"/>
      <c r="E38" s="26"/>
      <c r="F38" s="26"/>
      <c r="G38" s="26"/>
      <c r="H38" s="26"/>
      <c r="I38" s="26"/>
      <c r="J38" s="26"/>
      <c r="K38" s="26"/>
      <c r="L38" s="26"/>
      <c r="M38" s="26"/>
      <c r="N38" s="26"/>
      <c r="O38" s="26"/>
      <c r="P38" s="26"/>
      <c r="Q38" s="26"/>
      <c r="R38" s="374" t="s">
        <v>251</v>
      </c>
      <c r="S38" s="375">
        <v>3607</v>
      </c>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row>
    <row r="39" spans="1:61" x14ac:dyDescent="0.3">
      <c r="A39" s="26"/>
      <c r="B39" s="26"/>
      <c r="C39" s="26"/>
      <c r="D39" s="26"/>
      <c r="E39" s="26"/>
      <c r="F39" s="26"/>
      <c r="G39" s="26"/>
      <c r="H39" s="26"/>
      <c r="I39" s="26"/>
      <c r="J39" s="26"/>
      <c r="K39" s="26"/>
      <c r="L39" s="26"/>
      <c r="M39" s="26"/>
      <c r="N39" s="26"/>
      <c r="O39" s="26"/>
      <c r="P39" s="26"/>
      <c r="Q39" s="26"/>
      <c r="R39" s="374" t="s">
        <v>255</v>
      </c>
      <c r="S39" s="375">
        <v>3245</v>
      </c>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row>
    <row r="40" spans="1:61" x14ac:dyDescent="0.3">
      <c r="A40" s="26"/>
      <c r="B40" s="26"/>
      <c r="C40" s="26"/>
      <c r="D40" s="26"/>
      <c r="E40" s="26"/>
      <c r="F40" s="26"/>
      <c r="G40" s="26"/>
      <c r="H40" s="26"/>
      <c r="I40" s="26"/>
      <c r="J40" s="26"/>
      <c r="K40" s="26"/>
      <c r="L40" s="26"/>
      <c r="M40" s="26"/>
      <c r="N40" s="26"/>
      <c r="O40" s="26"/>
      <c r="P40" s="26"/>
      <c r="Q40" s="26"/>
      <c r="R40" s="374" t="s">
        <v>259</v>
      </c>
      <c r="S40" s="375">
        <v>1805</v>
      </c>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row>
    <row r="41" spans="1:61" x14ac:dyDescent="0.3">
      <c r="A41" s="26"/>
      <c r="B41" s="26"/>
      <c r="C41" s="26"/>
      <c r="D41" s="26"/>
      <c r="E41" s="26"/>
      <c r="F41" s="26"/>
      <c r="G41" s="26"/>
      <c r="H41" s="26"/>
      <c r="I41" s="26"/>
      <c r="J41" s="26"/>
      <c r="K41" s="26"/>
      <c r="L41" s="26"/>
      <c r="M41" s="26"/>
      <c r="N41" s="26"/>
      <c r="O41" s="26"/>
      <c r="P41" s="26"/>
      <c r="Q41" s="26"/>
      <c r="R41" s="374" t="s">
        <v>263</v>
      </c>
      <c r="S41" s="375">
        <v>2264</v>
      </c>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row>
    <row r="42" spans="1:61" x14ac:dyDescent="0.3">
      <c r="A42" s="26"/>
      <c r="B42" s="26"/>
      <c r="C42" s="26"/>
      <c r="D42" s="26"/>
      <c r="E42" s="26"/>
      <c r="F42" s="26"/>
      <c r="G42" s="26"/>
      <c r="H42" s="26"/>
      <c r="I42" s="26"/>
      <c r="J42" s="26"/>
      <c r="K42" s="26"/>
      <c r="L42" s="26"/>
      <c r="M42" s="26"/>
      <c r="N42" s="26"/>
      <c r="O42" s="26"/>
      <c r="P42" s="26"/>
      <c r="Q42" s="26"/>
      <c r="R42" s="374" t="s">
        <v>267</v>
      </c>
      <c r="S42" s="375">
        <v>1888</v>
      </c>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row>
    <row r="43" spans="1:61" x14ac:dyDescent="0.3">
      <c r="A43" s="26"/>
      <c r="B43" s="26"/>
      <c r="C43" s="26"/>
      <c r="D43" s="26"/>
      <c r="E43" s="26"/>
      <c r="F43" s="26"/>
      <c r="G43" s="26"/>
      <c r="H43" s="26"/>
      <c r="I43" s="26"/>
      <c r="J43" s="26"/>
      <c r="K43" s="26"/>
      <c r="L43" s="26"/>
      <c r="M43" s="26"/>
      <c r="N43" s="26"/>
      <c r="O43" s="26"/>
      <c r="P43" s="26"/>
      <c r="Q43" s="26"/>
      <c r="R43" s="374" t="s">
        <v>270</v>
      </c>
      <c r="S43" s="375">
        <v>1396</v>
      </c>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row>
    <row r="44" spans="1:61" x14ac:dyDescent="0.3">
      <c r="A44" s="26"/>
      <c r="B44" s="26"/>
      <c r="C44" s="26"/>
      <c r="D44" s="26"/>
      <c r="E44" s="26"/>
      <c r="F44" s="26"/>
      <c r="G44" s="26"/>
      <c r="H44" s="26"/>
      <c r="I44" s="26"/>
      <c r="J44" s="26"/>
      <c r="K44" s="26"/>
      <c r="L44" s="26"/>
      <c r="M44" s="26"/>
      <c r="N44" s="26"/>
      <c r="O44" s="26"/>
      <c r="P44" s="26"/>
      <c r="Q44" s="26"/>
      <c r="R44" s="374" t="s">
        <v>273</v>
      </c>
      <c r="S44" s="375">
        <v>2140</v>
      </c>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row>
    <row r="45" spans="1:61" x14ac:dyDescent="0.3">
      <c r="A45" s="26"/>
      <c r="B45" s="26"/>
      <c r="C45" s="26"/>
      <c r="D45" s="26"/>
      <c r="E45" s="26"/>
      <c r="F45" s="26"/>
      <c r="G45" s="26"/>
      <c r="H45" s="26"/>
      <c r="I45" s="26"/>
      <c r="J45" s="26"/>
      <c r="K45" s="26"/>
      <c r="L45" s="26"/>
      <c r="M45" s="26"/>
      <c r="N45" s="26"/>
      <c r="O45" s="26"/>
      <c r="P45" s="26"/>
      <c r="Q45" s="26"/>
      <c r="R45" s="374" t="s">
        <v>276</v>
      </c>
      <c r="S45" s="375">
        <v>1765</v>
      </c>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row>
    <row r="46" spans="1:61" x14ac:dyDescent="0.3">
      <c r="A46" s="26"/>
      <c r="B46" s="26"/>
      <c r="C46" s="26"/>
      <c r="D46" s="26"/>
      <c r="E46" s="26"/>
      <c r="F46" s="26"/>
      <c r="G46" s="26"/>
      <c r="H46" s="26"/>
      <c r="I46" s="26"/>
      <c r="J46" s="26"/>
      <c r="K46" s="26"/>
      <c r="L46" s="26"/>
      <c r="M46" s="26"/>
      <c r="N46" s="26"/>
      <c r="O46" s="26"/>
      <c r="P46" s="26"/>
      <c r="Q46" s="26"/>
      <c r="R46" s="374" t="s">
        <v>279</v>
      </c>
      <c r="S46" s="375">
        <v>3985</v>
      </c>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row>
    <row r="47" spans="1:61" x14ac:dyDescent="0.3">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row>
    <row r="48" spans="1:61" x14ac:dyDescent="0.3">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row>
    <row r="49" spans="1:61" x14ac:dyDescent="0.3">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row>
    <row r="50" spans="1:61" x14ac:dyDescent="0.3">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row>
    <row r="51" spans="1:61" x14ac:dyDescent="0.3">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row>
    <row r="52" spans="1:61" x14ac:dyDescent="0.3">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row>
    <row r="53" spans="1:61" x14ac:dyDescent="0.3">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row>
    <row r="54" spans="1:61" x14ac:dyDescent="0.3">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row>
    <row r="55" spans="1:61" x14ac:dyDescent="0.3">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row>
    <row r="56" spans="1:61" x14ac:dyDescent="0.3">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row>
    <row r="57" spans="1:61" x14ac:dyDescent="0.3">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row>
    <row r="58" spans="1:61" x14ac:dyDescent="0.3">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row>
    <row r="59" spans="1:61" x14ac:dyDescent="0.3">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row>
    <row r="60" spans="1:61" x14ac:dyDescent="0.3">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row>
    <row r="61" spans="1:61" x14ac:dyDescent="0.3">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row>
    <row r="62" spans="1:61" x14ac:dyDescent="0.3">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row>
    <row r="63" spans="1:61" x14ac:dyDescent="0.3">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row>
    <row r="64" spans="1:61" x14ac:dyDescent="0.3">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row>
    <row r="65" spans="1:61" x14ac:dyDescent="0.3">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row>
    <row r="66" spans="1:61" x14ac:dyDescent="0.3">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row>
    <row r="67" spans="1:61" x14ac:dyDescent="0.3">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row>
    <row r="68" spans="1:61" x14ac:dyDescent="0.3">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row>
    <row r="69" spans="1:61" x14ac:dyDescent="0.3">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row>
    <row r="70" spans="1:61" x14ac:dyDescent="0.3">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row>
  </sheetData>
  <sheetProtection algorithmName="SHA-512" hashValue="NPt3qJFbk55ujcvoDMpYGpjN1jSyKvzlxdOnogmB1VZEW+Q4PLl7KTnntv2uareQUhpwyC8zzrdV+EM9QO6dYQ==" saltValue="wYHRrHc9DSxy7icu/LM74A==" spinCount="100000" sheet="1" objects="1" scenarios="1"/>
  <mergeCells count="13">
    <mergeCell ref="A1:K1"/>
    <mergeCell ref="B24:J25"/>
    <mergeCell ref="B27:K28"/>
    <mergeCell ref="A3:J4"/>
    <mergeCell ref="B9:B10"/>
    <mergeCell ref="C9:C10"/>
    <mergeCell ref="G9:G10"/>
    <mergeCell ref="D9:D10"/>
    <mergeCell ref="E9:E10"/>
    <mergeCell ref="F9:F10"/>
    <mergeCell ref="B6:I8"/>
    <mergeCell ref="H9:H10"/>
    <mergeCell ref="I9:I10"/>
  </mergeCells>
  <conditionalFormatting sqref="C11:C22">
    <cfRule type="expression" dxfId="9" priority="6">
      <formula>C11=""</formula>
    </cfRule>
  </conditionalFormatting>
  <dataValidations count="5">
    <dataValidation type="decimal" operator="greaterThanOrEqual" allowBlank="1" showInputMessage="1" showErrorMessage="1" error="Este valor ha de ser igual o inferior al de la carga inicial del equipo." sqref="F11">
      <formula1>0</formula1>
      <formula2>0</formula2>
    </dataValidation>
    <dataValidation type="list" allowBlank="1" showInputMessage="1" showErrorMessage="1" sqref="C23:D23">
      <formula1>NombrePrep</formula1>
      <formula2>0</formula2>
    </dataValidation>
    <dataValidation type="decimal" operator="greaterThanOrEqual" allowBlank="1" showInputMessage="1" showErrorMessage="1" sqref="G23 E11:E22">
      <formula1>0</formula1>
      <formula2>0</formula2>
    </dataValidation>
    <dataValidation type="decimal" operator="greaterThan" allowBlank="1" showInputMessage="1" showErrorMessage="1" error="Este valor ha de ser igual o inferior al de la carga inicial del equipo." sqref="H23 F12:F22">
      <formula1>0</formula1>
      <formula2>0</formula2>
    </dataValidation>
    <dataValidation type="list" allowBlank="1" showInputMessage="1" showErrorMessage="1" sqref="C11:C22">
      <formula1>$X$11:$X$23</formula1>
    </dataValidation>
  </dataValidations>
  <pageMargins left="0.70833333333333304" right="0.70833333333333304" top="0.74791666666666701" bottom="0.74791666666666701" header="0.51180555555555496" footer="0.51180555555555496"/>
  <pageSetup paperSize="9" scale="72"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7"/>
  <sheetViews>
    <sheetView zoomScale="91" zoomScaleNormal="91" workbookViewId="0">
      <selection sqref="A1:F1"/>
    </sheetView>
  </sheetViews>
  <sheetFormatPr baseColWidth="10" defaultColWidth="10.6640625" defaultRowHeight="14.4" x14ac:dyDescent="0.3"/>
  <cols>
    <col min="1" max="1" width="10.6640625" style="7"/>
    <col min="2" max="2" width="12.6640625" style="7" customWidth="1"/>
    <col min="3" max="3" width="10.6640625" style="7"/>
    <col min="4" max="4" width="14.33203125" style="7" customWidth="1"/>
    <col min="5" max="5" width="12.109375" style="7" customWidth="1"/>
    <col min="6" max="6" width="13.6640625" style="7" customWidth="1"/>
    <col min="7" max="9" width="10.6640625" style="7"/>
    <col min="10" max="10" width="13.6640625" style="7" customWidth="1"/>
    <col min="11" max="11" width="10.6640625" style="7"/>
    <col min="12" max="12" width="32.109375" style="7" customWidth="1"/>
    <col min="13" max="16384" width="10.6640625" style="7"/>
  </cols>
  <sheetData>
    <row r="1" spans="1:27" x14ac:dyDescent="0.3">
      <c r="A1" s="414" t="s">
        <v>807</v>
      </c>
      <c r="B1" s="414"/>
      <c r="C1" s="414"/>
      <c r="D1" s="414"/>
      <c r="E1" s="414"/>
      <c r="F1" s="414"/>
      <c r="G1" s="298"/>
      <c r="I1" s="26"/>
      <c r="J1" s="26"/>
      <c r="K1" s="26"/>
      <c r="L1" s="26"/>
      <c r="M1" s="26"/>
      <c r="N1" s="26"/>
      <c r="O1" s="26"/>
      <c r="P1" s="26"/>
      <c r="Q1" s="26"/>
      <c r="R1" s="26"/>
      <c r="S1" s="26"/>
      <c r="T1" s="26"/>
      <c r="U1" s="26"/>
      <c r="V1" s="26"/>
      <c r="W1" s="26"/>
      <c r="X1" s="26"/>
      <c r="Y1" s="26"/>
      <c r="Z1" s="26"/>
      <c r="AA1" s="26"/>
    </row>
    <row r="2" spans="1:27" ht="14.4" customHeight="1" x14ac:dyDescent="0.3">
      <c r="A2" s="156"/>
      <c r="B2" s="314"/>
      <c r="C2" s="314"/>
      <c r="D2" s="314"/>
      <c r="E2" s="314"/>
      <c r="F2" s="314"/>
      <c r="G2" s="314"/>
      <c r="H2" s="26"/>
      <c r="I2" s="26"/>
      <c r="J2" s="26"/>
      <c r="K2" s="26"/>
      <c r="L2" s="26"/>
      <c r="M2" s="26"/>
      <c r="N2" s="26"/>
      <c r="O2" s="26"/>
      <c r="P2" s="26"/>
      <c r="Q2" s="26"/>
      <c r="R2" s="26"/>
      <c r="S2" s="26"/>
      <c r="T2" s="26"/>
      <c r="U2" s="26"/>
      <c r="V2" s="26"/>
      <c r="W2" s="26"/>
      <c r="X2" s="26"/>
      <c r="Y2" s="26"/>
      <c r="Z2" s="26"/>
      <c r="AA2" s="26"/>
    </row>
    <row r="3" spans="1:27" ht="15.6" x14ac:dyDescent="0.3">
      <c r="A3" s="432" t="s">
        <v>93</v>
      </c>
      <c r="B3" s="432"/>
      <c r="C3" s="432"/>
      <c r="D3" s="432"/>
      <c r="E3" s="432"/>
      <c r="F3" s="432"/>
      <c r="G3" s="315"/>
      <c r="H3" s="26"/>
      <c r="I3" s="26"/>
      <c r="J3" s="26"/>
      <c r="K3" s="26"/>
      <c r="L3" s="26"/>
      <c r="M3" s="26"/>
      <c r="N3" s="26"/>
      <c r="O3" s="26"/>
      <c r="P3" s="26"/>
      <c r="Q3" s="26"/>
      <c r="R3" s="26"/>
      <c r="S3" s="26"/>
      <c r="T3" s="26"/>
      <c r="U3" s="26"/>
      <c r="V3" s="26"/>
      <c r="W3" s="26"/>
      <c r="X3" s="26"/>
      <c r="Y3" s="26"/>
      <c r="Z3" s="26"/>
      <c r="AA3" s="26"/>
    </row>
    <row r="4" spans="1:27" ht="38.4" customHeight="1" x14ac:dyDescent="0.3">
      <c r="A4" s="452" t="s">
        <v>94</v>
      </c>
      <c r="B4" s="452"/>
      <c r="C4" s="452"/>
      <c r="D4" s="452"/>
      <c r="E4" s="452"/>
      <c r="F4" s="452"/>
      <c r="G4" s="302"/>
      <c r="H4" s="26"/>
      <c r="I4" s="26"/>
      <c r="J4" s="26"/>
      <c r="K4" s="26"/>
      <c r="L4" s="26"/>
      <c r="M4" s="26"/>
      <c r="N4" s="26"/>
      <c r="O4" s="26"/>
      <c r="P4" s="26"/>
      <c r="Q4" s="26"/>
      <c r="R4" s="26"/>
      <c r="S4" s="26"/>
      <c r="T4" s="26"/>
      <c r="U4" s="26"/>
      <c r="V4" s="26"/>
      <c r="W4" s="26"/>
      <c r="X4" s="26"/>
      <c r="Y4" s="26"/>
      <c r="Z4" s="26"/>
      <c r="AA4" s="26"/>
    </row>
    <row r="5" spans="1:27" ht="20.399999999999999" customHeight="1" x14ac:dyDescent="0.3">
      <c r="A5" s="453" t="s">
        <v>95</v>
      </c>
      <c r="B5" s="453"/>
      <c r="C5" s="453"/>
      <c r="D5" s="453"/>
      <c r="E5" s="453"/>
      <c r="F5" s="453"/>
      <c r="G5" s="453"/>
      <c r="H5" s="26"/>
      <c r="I5" s="26"/>
      <c r="J5" s="26"/>
      <c r="K5" s="26"/>
      <c r="L5" s="26"/>
      <c r="M5" s="26"/>
      <c r="N5" s="26"/>
      <c r="O5" s="26"/>
      <c r="P5" s="26"/>
      <c r="Q5" s="26"/>
      <c r="R5" s="26"/>
      <c r="S5" s="26"/>
      <c r="T5" s="26"/>
      <c r="U5" s="26"/>
      <c r="V5" s="26"/>
      <c r="W5" s="26"/>
      <c r="X5" s="26"/>
      <c r="Y5" s="26"/>
      <c r="Z5" s="26"/>
      <c r="AA5" s="26"/>
    </row>
    <row r="6" spans="1:27" x14ac:dyDescent="0.3">
      <c r="A6" s="454" t="str">
        <f>IF(ISNUMBER('[1]1_Datos generales organización'!$G$3),"",IF(OR(ISNUMBER(C10),ISNUMBER(C11),ISNUMBER(C12),ISNUMBER(C13),ISNUMBER(C14),ISNUMBER(C15),ISNUMBER(C16),ISNUMBER(C17),ISNUMBER(C18),ISNUMBER(C19),ISNUMBER(C20),ISNUMBER(#REF!),ISNUMBER(#REF!),ISNUMBER(#REF!),ISNUMBER(#REF!),ISNUMBER(#REF!),ISNUMBER(#REF!),ISNUMBER(#REF!),ISNUMBER(#REF!),ISNUMBER(#REF!)),"Introduzca el AÑO DE CÁLCULO en la pestaña 1_Datos generales de la organización y en este mismo cuadro responda si dispone o no de GdO e indique la COMERCIALIZADORA que tiene contratada",""))</f>
        <v/>
      </c>
      <c r="B6" s="454"/>
      <c r="C6" s="454"/>
      <c r="D6" s="454"/>
      <c r="E6" s="454"/>
      <c r="F6" s="454"/>
      <c r="G6" s="454"/>
      <c r="H6" s="26"/>
      <c r="I6" s="26"/>
      <c r="J6" s="26"/>
      <c r="K6" s="26"/>
      <c r="L6" s="26"/>
      <c r="M6" s="26"/>
      <c r="N6" s="26"/>
      <c r="O6" s="26"/>
      <c r="P6" s="26"/>
      <c r="Q6" s="26"/>
      <c r="R6" s="26"/>
      <c r="S6" s="26"/>
      <c r="T6" s="26"/>
      <c r="U6" s="26"/>
      <c r="V6" s="26"/>
      <c r="W6" s="26"/>
      <c r="X6" s="26"/>
      <c r="Y6" s="26"/>
      <c r="Z6" s="26"/>
      <c r="AA6" s="26"/>
    </row>
    <row r="7" spans="1:27" ht="23.25" customHeight="1" x14ac:dyDescent="0.3">
      <c r="A7" s="316"/>
      <c r="B7" s="455" t="s">
        <v>96</v>
      </c>
      <c r="C7" s="455"/>
      <c r="D7" s="455"/>
      <c r="E7" s="455"/>
      <c r="F7" s="455"/>
      <c r="G7" s="158"/>
      <c r="H7" s="26"/>
      <c r="I7" s="26"/>
      <c r="J7" s="26"/>
      <c r="K7" s="26"/>
      <c r="L7" s="26"/>
      <c r="M7" s="26"/>
      <c r="N7" s="26"/>
      <c r="O7" s="26"/>
      <c r="P7" s="26"/>
      <c r="Q7" s="26"/>
      <c r="R7" s="26"/>
      <c r="S7" s="26"/>
      <c r="T7" s="26"/>
      <c r="U7" s="26"/>
      <c r="V7" s="26"/>
      <c r="W7" s="26"/>
      <c r="X7" s="26"/>
      <c r="Y7" s="26"/>
      <c r="Z7" s="26"/>
      <c r="AA7" s="26"/>
    </row>
    <row r="8" spans="1:27" ht="64.2" customHeight="1" x14ac:dyDescent="0.3">
      <c r="A8" s="317"/>
      <c r="B8" s="426" t="s">
        <v>671</v>
      </c>
      <c r="C8" s="426" t="s">
        <v>97</v>
      </c>
      <c r="D8" s="456" t="s">
        <v>98</v>
      </c>
      <c r="E8" s="457" t="s">
        <v>99</v>
      </c>
      <c r="F8" s="458" t="s">
        <v>100</v>
      </c>
      <c r="G8" s="158"/>
      <c r="H8" s="26"/>
      <c r="I8" s="26"/>
      <c r="J8" s="26"/>
      <c r="K8" s="26"/>
      <c r="L8" s="26"/>
      <c r="M8" s="26"/>
      <c r="N8" s="26"/>
      <c r="O8" s="26"/>
      <c r="P8" s="26"/>
      <c r="Q8" s="26"/>
      <c r="R8" s="26"/>
      <c r="S8" s="26"/>
      <c r="T8" s="26"/>
      <c r="U8" s="26"/>
      <c r="V8" s="26"/>
      <c r="W8" s="26"/>
      <c r="X8" s="26"/>
      <c r="Y8" s="26"/>
      <c r="Z8" s="26"/>
      <c r="AA8" s="26"/>
    </row>
    <row r="9" spans="1:27" ht="6" customHeight="1" x14ac:dyDescent="0.3">
      <c r="A9" s="158"/>
      <c r="B9" s="426"/>
      <c r="C9" s="426"/>
      <c r="D9" s="456"/>
      <c r="E9" s="457"/>
      <c r="F9" s="458"/>
      <c r="G9" s="158"/>
      <c r="H9" s="26"/>
      <c r="I9" s="26"/>
      <c r="J9" s="26"/>
      <c r="K9" s="26"/>
      <c r="L9" s="26"/>
      <c r="M9" s="26"/>
      <c r="N9" s="26"/>
      <c r="O9" s="26"/>
      <c r="P9" s="26"/>
      <c r="Q9" s="26"/>
      <c r="R9" s="26"/>
      <c r="S9" s="26"/>
      <c r="T9" s="26"/>
      <c r="U9" s="26"/>
      <c r="V9" s="26"/>
      <c r="W9" s="26"/>
      <c r="X9" s="26"/>
      <c r="Y9" s="26"/>
      <c r="Z9" s="26"/>
      <c r="AA9" s="26"/>
    </row>
    <row r="10" spans="1:27" x14ac:dyDescent="0.3">
      <c r="A10" s="20"/>
      <c r="B10" s="13"/>
      <c r="C10" s="13"/>
      <c r="D10" s="267" t="str">
        <f>IF(C10&gt;0,'Factores de emisión '!G62,"")</f>
        <v/>
      </c>
      <c r="E10" s="266">
        <f t="shared" ref="E10:E20" si="0">IF(C10&gt;0,C10*D10,0)</f>
        <v>0</v>
      </c>
      <c r="F10" s="141">
        <f>E10+E11+E12+E13+E14</f>
        <v>0</v>
      </c>
      <c r="G10" s="20"/>
      <c r="H10" s="26"/>
      <c r="I10" s="26"/>
      <c r="J10" s="26"/>
      <c r="K10" s="26"/>
      <c r="L10" s="26"/>
      <c r="M10" s="26"/>
      <c r="N10" s="26"/>
      <c r="O10" s="26"/>
      <c r="P10" s="26"/>
      <c r="Q10" s="26"/>
      <c r="R10" s="26"/>
      <c r="S10" s="26"/>
      <c r="T10" s="26"/>
      <c r="U10" s="26"/>
      <c r="V10" s="26"/>
      <c r="W10" s="26"/>
      <c r="X10" s="26"/>
      <c r="Y10" s="26"/>
      <c r="Z10" s="26"/>
      <c r="AA10" s="26"/>
    </row>
    <row r="11" spans="1:27" x14ac:dyDescent="0.3">
      <c r="A11" s="20"/>
      <c r="B11" s="13"/>
      <c r="C11" s="13"/>
      <c r="D11" s="267" t="str">
        <f>IF(C11&gt;0,'Factores de emisión '!G62,"")</f>
        <v/>
      </c>
      <c r="E11" s="266">
        <f t="shared" si="0"/>
        <v>0</v>
      </c>
      <c r="F11" s="15"/>
      <c r="G11" s="15"/>
      <c r="H11" s="26"/>
      <c r="I11" s="26"/>
      <c r="J11" s="26"/>
      <c r="K11" s="26"/>
      <c r="L11" s="26"/>
      <c r="M11" s="26"/>
      <c r="N11" s="26"/>
      <c r="O11" s="26"/>
      <c r="P11" s="26"/>
      <c r="Q11" s="26"/>
      <c r="R11" s="26"/>
      <c r="S11" s="26"/>
      <c r="T11" s="26"/>
      <c r="U11" s="26"/>
      <c r="V11" s="26"/>
      <c r="W11" s="26"/>
      <c r="X11" s="26"/>
      <c r="Y11" s="26"/>
      <c r="Z11" s="26"/>
      <c r="AA11" s="26"/>
    </row>
    <row r="12" spans="1:27" x14ac:dyDescent="0.3">
      <c r="A12" s="20"/>
      <c r="B12" s="13"/>
      <c r="C12" s="13"/>
      <c r="D12" s="267" t="str">
        <f>IF(C12&gt;0,'Factores de emisión '!G62,"")</f>
        <v/>
      </c>
      <c r="E12" s="266">
        <f t="shared" si="0"/>
        <v>0</v>
      </c>
      <c r="F12" s="15"/>
      <c r="G12" s="15"/>
      <c r="H12" s="26"/>
      <c r="I12" s="26"/>
      <c r="J12" s="26"/>
      <c r="K12" s="26"/>
      <c r="L12" s="26"/>
      <c r="M12" s="26"/>
      <c r="N12" s="26"/>
      <c r="O12" s="26"/>
      <c r="P12" s="26"/>
      <c r="Q12" s="26"/>
      <c r="R12" s="26"/>
      <c r="S12" s="26"/>
      <c r="T12" s="26"/>
      <c r="U12" s="26"/>
      <c r="V12" s="26"/>
      <c r="W12" s="26"/>
      <c r="X12" s="26"/>
      <c r="Y12" s="26"/>
      <c r="Z12" s="26"/>
      <c r="AA12" s="26"/>
    </row>
    <row r="13" spans="1:27" x14ac:dyDescent="0.3">
      <c r="A13" s="20"/>
      <c r="B13" s="13"/>
      <c r="C13" s="13"/>
      <c r="D13" s="267" t="str">
        <f>IF(C13&gt;0,'Factores de emisión '!G62,"")</f>
        <v/>
      </c>
      <c r="E13" s="266">
        <f t="shared" si="0"/>
        <v>0</v>
      </c>
      <c r="F13" s="15"/>
      <c r="G13" s="15"/>
      <c r="H13" s="26"/>
      <c r="I13" s="26"/>
      <c r="J13" s="26"/>
      <c r="K13" s="26"/>
      <c r="L13" s="26"/>
      <c r="M13" s="26"/>
      <c r="N13" s="26"/>
      <c r="O13" s="26"/>
      <c r="P13" s="26"/>
      <c r="Q13" s="26"/>
      <c r="R13" s="26"/>
      <c r="S13" s="26"/>
      <c r="T13" s="26"/>
      <c r="U13" s="26"/>
      <c r="V13" s="26"/>
      <c r="W13" s="26"/>
      <c r="X13" s="26"/>
      <c r="Y13" s="26"/>
      <c r="Z13" s="26"/>
      <c r="AA13" s="26"/>
    </row>
    <row r="14" spans="1:27" x14ac:dyDescent="0.3">
      <c r="A14" s="20"/>
      <c r="B14" s="13"/>
      <c r="C14" s="13"/>
      <c r="D14" s="267" t="str">
        <f>IF(C14&gt;0,'Factores de emisión '!G62,"")</f>
        <v/>
      </c>
      <c r="E14" s="266">
        <f t="shared" si="0"/>
        <v>0</v>
      </c>
      <c r="F14" s="15"/>
      <c r="G14" s="15"/>
      <c r="H14" s="26"/>
      <c r="I14" s="26"/>
      <c r="J14" s="26"/>
      <c r="K14" s="26"/>
      <c r="L14" s="26"/>
      <c r="M14" s="26"/>
      <c r="N14" s="26"/>
      <c r="O14" s="26"/>
      <c r="P14" s="26"/>
      <c r="Q14" s="26"/>
      <c r="R14" s="26"/>
      <c r="S14" s="26"/>
      <c r="T14" s="26"/>
      <c r="U14" s="26"/>
      <c r="V14" s="26"/>
      <c r="W14" s="26"/>
      <c r="X14" s="26"/>
      <c r="Y14" s="26"/>
      <c r="Z14" s="26"/>
      <c r="AA14" s="26"/>
    </row>
    <row r="15" spans="1:27" x14ac:dyDescent="0.3">
      <c r="A15" s="20"/>
      <c r="B15" s="13"/>
      <c r="C15" s="13"/>
      <c r="D15" s="267" t="str">
        <f>IF(C15&gt;0,'Factores de emisión '!G62,"")</f>
        <v/>
      </c>
      <c r="E15" s="266">
        <f t="shared" si="0"/>
        <v>0</v>
      </c>
      <c r="F15" s="15"/>
      <c r="G15" s="15"/>
      <c r="H15" s="26"/>
      <c r="I15" s="26"/>
      <c r="J15" s="26"/>
      <c r="K15" s="26"/>
      <c r="L15" s="26"/>
      <c r="M15" s="26"/>
      <c r="N15" s="26"/>
      <c r="O15" s="26"/>
      <c r="P15" s="26"/>
      <c r="Q15" s="26"/>
      <c r="R15" s="26"/>
      <c r="S15" s="26"/>
      <c r="T15" s="26"/>
      <c r="U15" s="26"/>
      <c r="V15" s="26"/>
      <c r="W15" s="26"/>
      <c r="X15" s="26"/>
      <c r="Y15" s="26"/>
      <c r="Z15" s="26"/>
      <c r="AA15" s="26"/>
    </row>
    <row r="16" spans="1:27" x14ac:dyDescent="0.3">
      <c r="A16" s="20"/>
      <c r="B16" s="13"/>
      <c r="C16" s="13"/>
      <c r="D16" s="267" t="str">
        <f>IF(C16&gt;0,'Factores de emisión '!G62,"")</f>
        <v/>
      </c>
      <c r="E16" s="266">
        <f t="shared" si="0"/>
        <v>0</v>
      </c>
      <c r="F16" s="15"/>
      <c r="G16" s="15"/>
      <c r="H16" s="26"/>
      <c r="I16" s="26"/>
      <c r="J16" s="26"/>
      <c r="K16" s="26"/>
      <c r="L16" s="26"/>
      <c r="M16" s="26"/>
      <c r="N16" s="26"/>
      <c r="O16" s="26"/>
      <c r="P16" s="26"/>
      <c r="Q16" s="26"/>
      <c r="R16" s="26"/>
      <c r="S16" s="26"/>
      <c r="T16" s="26"/>
      <c r="U16" s="26"/>
      <c r="V16" s="26"/>
      <c r="W16" s="26"/>
      <c r="X16" s="26"/>
      <c r="Y16" s="26"/>
      <c r="Z16" s="26"/>
      <c r="AA16" s="26"/>
    </row>
    <row r="17" spans="1:27" x14ac:dyDescent="0.3">
      <c r="A17" s="20"/>
      <c r="B17" s="13"/>
      <c r="C17" s="13"/>
      <c r="D17" s="267" t="str">
        <f>IF(C17&gt;0,'Factores de emisión '!G62,"")</f>
        <v/>
      </c>
      <c r="E17" s="266">
        <f t="shared" si="0"/>
        <v>0</v>
      </c>
      <c r="F17" s="15"/>
      <c r="G17" s="15"/>
      <c r="H17" s="26"/>
      <c r="I17" s="26"/>
      <c r="J17" s="26"/>
      <c r="K17" s="26"/>
      <c r="L17" s="26"/>
      <c r="M17" s="26"/>
      <c r="N17" s="26"/>
      <c r="O17" s="26"/>
      <c r="P17" s="26"/>
      <c r="Q17" s="26"/>
      <c r="R17" s="26"/>
      <c r="S17" s="26"/>
      <c r="T17" s="26"/>
      <c r="U17" s="26"/>
      <c r="V17" s="26"/>
      <c r="W17" s="26"/>
      <c r="X17" s="26"/>
      <c r="Y17" s="26"/>
      <c r="Z17" s="26"/>
      <c r="AA17" s="26"/>
    </row>
    <row r="18" spans="1:27" x14ac:dyDescent="0.3">
      <c r="A18" s="20"/>
      <c r="B18" s="13"/>
      <c r="C18" s="13"/>
      <c r="D18" s="267" t="str">
        <f>IF(C18&gt;0,'Factores de emisión '!G62,"")</f>
        <v/>
      </c>
      <c r="E18" s="266">
        <f t="shared" si="0"/>
        <v>0</v>
      </c>
      <c r="F18" s="15"/>
      <c r="G18" s="15"/>
      <c r="H18" s="26"/>
      <c r="I18" s="26"/>
      <c r="J18" s="26"/>
      <c r="K18" s="26"/>
      <c r="L18" s="26"/>
      <c r="M18" s="26"/>
      <c r="N18" s="26"/>
      <c r="O18" s="26"/>
      <c r="P18" s="26"/>
      <c r="Q18" s="26"/>
      <c r="R18" s="26"/>
      <c r="S18" s="26"/>
      <c r="T18" s="26"/>
      <c r="U18" s="26"/>
      <c r="V18" s="26"/>
      <c r="W18" s="26"/>
      <c r="X18" s="26"/>
      <c r="Y18" s="26"/>
      <c r="Z18" s="26"/>
      <c r="AA18" s="26"/>
    </row>
    <row r="19" spans="1:27" x14ac:dyDescent="0.3">
      <c r="A19" s="20"/>
      <c r="B19" s="13"/>
      <c r="C19" s="13"/>
      <c r="D19" s="267" t="str">
        <f>IF(C19&gt;0,'Factores de emisión '!G62,"")</f>
        <v/>
      </c>
      <c r="E19" s="266">
        <f t="shared" si="0"/>
        <v>0</v>
      </c>
      <c r="F19" s="15"/>
      <c r="G19" s="15"/>
      <c r="H19" s="26"/>
      <c r="I19" s="26"/>
      <c r="J19" s="26"/>
      <c r="K19" s="26"/>
      <c r="L19" s="26"/>
      <c r="M19" s="26"/>
      <c r="N19" s="26"/>
      <c r="O19" s="26"/>
      <c r="P19" s="26"/>
      <c r="Q19" s="26"/>
      <c r="R19" s="26"/>
      <c r="S19" s="26"/>
      <c r="T19" s="26"/>
      <c r="U19" s="26"/>
      <c r="V19" s="26"/>
      <c r="W19" s="26"/>
      <c r="X19" s="26"/>
      <c r="Y19" s="26"/>
      <c r="Z19" s="26"/>
      <c r="AA19" s="26"/>
    </row>
    <row r="20" spans="1:27" x14ac:dyDescent="0.3">
      <c r="A20" s="20"/>
      <c r="B20" s="13"/>
      <c r="C20" s="13"/>
      <c r="D20" s="267" t="str">
        <f>IF(C20&gt;0,'Factores de emisión '!G62,"")</f>
        <v/>
      </c>
      <c r="E20" s="266">
        <f t="shared" si="0"/>
        <v>0</v>
      </c>
      <c r="F20" s="15"/>
      <c r="G20" s="15"/>
      <c r="H20" s="26"/>
      <c r="I20" s="26"/>
      <c r="J20" s="26"/>
      <c r="K20" s="26"/>
      <c r="L20" s="26"/>
      <c r="M20" s="26"/>
      <c r="N20" s="26"/>
      <c r="O20" s="26"/>
      <c r="P20" s="26"/>
      <c r="Q20" s="26"/>
      <c r="R20" s="26"/>
      <c r="S20" s="26"/>
      <c r="T20" s="26"/>
      <c r="U20" s="26"/>
      <c r="V20" s="26"/>
      <c r="W20" s="26"/>
      <c r="X20" s="26"/>
      <c r="Y20" s="26"/>
      <c r="Z20" s="26"/>
      <c r="AA20" s="26"/>
    </row>
    <row r="21" spans="1:27" x14ac:dyDescent="0.3">
      <c r="A21" s="20"/>
      <c r="B21" s="20"/>
      <c r="C21" s="20"/>
      <c r="D21" s="20"/>
      <c r="E21" s="20"/>
      <c r="F21" s="20"/>
      <c r="G21" s="20"/>
      <c r="H21" s="26"/>
      <c r="I21" s="26"/>
      <c r="J21" s="26"/>
      <c r="K21" s="26"/>
      <c r="L21" s="26"/>
      <c r="M21" s="26"/>
      <c r="N21" s="26"/>
      <c r="O21" s="26"/>
      <c r="P21" s="26"/>
      <c r="Q21" s="26"/>
      <c r="R21" s="26"/>
      <c r="S21" s="26"/>
      <c r="T21" s="26"/>
      <c r="U21" s="26"/>
      <c r="V21" s="26"/>
      <c r="W21" s="26"/>
      <c r="X21" s="26"/>
      <c r="Y21" s="26"/>
      <c r="Z21" s="26"/>
      <c r="AA21" s="26"/>
    </row>
    <row r="22" spans="1:27" ht="15.6" x14ac:dyDescent="0.3">
      <c r="A22" s="459" t="s">
        <v>101</v>
      </c>
      <c r="B22" s="459"/>
      <c r="C22" s="459"/>
      <c r="D22" s="459"/>
      <c r="E22" s="459"/>
      <c r="F22" s="459"/>
      <c r="G22" s="459"/>
      <c r="H22" s="26"/>
      <c r="I22" s="26"/>
      <c r="J22" s="26"/>
      <c r="K22" s="26"/>
      <c r="L22" s="26"/>
      <c r="M22" s="26"/>
      <c r="N22" s="26"/>
      <c r="O22" s="26"/>
      <c r="P22" s="26"/>
      <c r="Q22" s="26"/>
      <c r="R22" s="26"/>
      <c r="S22" s="26"/>
      <c r="T22" s="26"/>
      <c r="U22" s="26"/>
      <c r="V22" s="26"/>
      <c r="W22" s="26"/>
      <c r="X22" s="26"/>
      <c r="Y22" s="26"/>
      <c r="Z22" s="26"/>
      <c r="AA22" s="26"/>
    </row>
    <row r="23" spans="1:27" ht="77.25" customHeight="1" x14ac:dyDescent="0.3">
      <c r="A23" s="460" t="s">
        <v>102</v>
      </c>
      <c r="B23" s="460"/>
      <c r="C23" s="460"/>
      <c r="D23" s="460"/>
      <c r="E23" s="460"/>
      <c r="F23" s="460"/>
      <c r="G23" s="318"/>
      <c r="H23" s="26"/>
      <c r="I23" s="26"/>
      <c r="J23" s="26"/>
      <c r="K23" s="26"/>
      <c r="L23" s="26"/>
      <c r="M23" s="26"/>
      <c r="N23" s="26"/>
      <c r="O23" s="26"/>
      <c r="P23" s="26"/>
      <c r="Q23" s="26"/>
      <c r="R23" s="26"/>
      <c r="S23" s="26"/>
      <c r="T23" s="26"/>
      <c r="U23" s="26"/>
      <c r="V23" s="26"/>
      <c r="W23" s="26"/>
      <c r="X23" s="26"/>
      <c r="Y23" s="26"/>
      <c r="Z23" s="26"/>
      <c r="AA23" s="26"/>
    </row>
    <row r="24" spans="1:27" ht="13.2" customHeight="1" x14ac:dyDescent="0.3">
      <c r="A24" s="20"/>
      <c r="B24" s="461"/>
      <c r="C24" s="461"/>
      <c r="D24" s="461"/>
      <c r="E24" s="461"/>
      <c r="F24" s="461"/>
      <c r="G24" s="20"/>
      <c r="H24" s="26"/>
      <c r="I24" s="26"/>
      <c r="J24" s="26"/>
      <c r="K24" s="26"/>
      <c r="L24" s="26"/>
      <c r="M24" s="26"/>
      <c r="N24" s="26"/>
      <c r="O24" s="26"/>
      <c r="P24" s="26"/>
      <c r="Q24" s="26"/>
      <c r="R24" s="26"/>
      <c r="S24" s="26"/>
      <c r="T24" s="26"/>
      <c r="U24" s="26"/>
      <c r="V24" s="26"/>
      <c r="W24" s="26"/>
      <c r="X24" s="26"/>
      <c r="Y24" s="26"/>
      <c r="Z24" s="26"/>
      <c r="AA24" s="26"/>
    </row>
    <row r="25" spans="1:27" ht="18" customHeight="1" x14ac:dyDescent="0.3">
      <c r="A25" s="20"/>
      <c r="B25" s="462" t="s">
        <v>103</v>
      </c>
      <c r="C25" s="462"/>
      <c r="D25" s="462"/>
      <c r="E25" s="462"/>
      <c r="F25" s="462"/>
      <c r="G25" s="20"/>
      <c r="H25" s="26"/>
      <c r="I25" s="26"/>
      <c r="J25" s="26"/>
      <c r="K25" s="26"/>
      <c r="L25" s="26"/>
      <c r="M25" s="26"/>
      <c r="N25" s="26"/>
      <c r="O25" s="26"/>
      <c r="P25" s="26"/>
      <c r="Q25" s="26"/>
      <c r="R25" s="26"/>
      <c r="S25" s="26"/>
      <c r="T25" s="26"/>
      <c r="U25" s="26"/>
      <c r="V25" s="26"/>
      <c r="W25" s="26"/>
      <c r="X25" s="26"/>
      <c r="Y25" s="26"/>
      <c r="Z25" s="26"/>
      <c r="AA25" s="26"/>
    </row>
    <row r="26" spans="1:27" ht="50.4" customHeight="1" x14ac:dyDescent="0.3">
      <c r="A26" s="20"/>
      <c r="B26" s="463" t="s">
        <v>104</v>
      </c>
      <c r="C26" s="463" t="s">
        <v>105</v>
      </c>
      <c r="D26" s="463" t="s">
        <v>106</v>
      </c>
      <c r="E26" s="464" t="s">
        <v>99</v>
      </c>
      <c r="F26" s="465" t="s">
        <v>107</v>
      </c>
      <c r="G26" s="21"/>
      <c r="H26" s="26"/>
      <c r="I26" s="26"/>
      <c r="J26" s="26"/>
      <c r="K26" s="26"/>
      <c r="L26" s="26"/>
      <c r="M26" s="26"/>
      <c r="N26" s="26"/>
      <c r="O26" s="26"/>
      <c r="P26" s="26"/>
      <c r="Q26" s="26"/>
      <c r="R26" s="26"/>
      <c r="S26" s="26"/>
      <c r="T26" s="26"/>
      <c r="U26" s="26"/>
      <c r="V26" s="26"/>
      <c r="W26" s="26"/>
      <c r="X26" s="26"/>
      <c r="Y26" s="26"/>
      <c r="Z26" s="26"/>
      <c r="AA26" s="26"/>
    </row>
    <row r="27" spans="1:27" ht="21" customHeight="1" x14ac:dyDescent="0.3">
      <c r="A27" s="20"/>
      <c r="B27" s="463"/>
      <c r="C27" s="463"/>
      <c r="D27" s="463"/>
      <c r="E27" s="464"/>
      <c r="F27" s="465"/>
      <c r="G27" s="20"/>
      <c r="H27" s="26"/>
      <c r="I27" s="26"/>
      <c r="J27" s="26"/>
      <c r="K27" s="26"/>
      <c r="L27" s="26"/>
      <c r="M27" s="26"/>
      <c r="N27" s="26"/>
      <c r="O27" s="26"/>
      <c r="P27" s="26"/>
      <c r="Q27" s="26"/>
      <c r="R27" s="26"/>
      <c r="S27" s="26"/>
      <c r="T27" s="26"/>
      <c r="U27" s="26"/>
      <c r="V27" s="26"/>
      <c r="W27" s="26"/>
      <c r="X27" s="26"/>
      <c r="Y27" s="26"/>
      <c r="Z27" s="26"/>
      <c r="AA27" s="26"/>
    </row>
    <row r="28" spans="1:27" ht="33.75" customHeight="1" x14ac:dyDescent="0.3">
      <c r="A28" s="20"/>
      <c r="B28" s="13"/>
      <c r="C28" s="13"/>
      <c r="D28" s="267" t="str">
        <f>IF(C28&gt;0,'Factores de emisión '!G62,"")</f>
        <v/>
      </c>
      <c r="E28" s="262">
        <f t="shared" ref="E28:E39" si="1">IF(C28&gt;0,C28*D28,0)</f>
        <v>0</v>
      </c>
      <c r="F28" s="258">
        <f>E28+E29+E30+E31</f>
        <v>0</v>
      </c>
      <c r="G28" s="20"/>
      <c r="H28" s="26"/>
      <c r="I28" s="26"/>
      <c r="J28" s="26"/>
      <c r="K28" s="26"/>
      <c r="L28" s="26"/>
      <c r="M28" s="26"/>
      <c r="N28" s="26"/>
      <c r="O28" s="26"/>
      <c r="P28" s="26"/>
      <c r="Q28" s="26"/>
      <c r="R28" s="26"/>
      <c r="S28" s="26"/>
      <c r="T28" s="26"/>
      <c r="U28" s="26"/>
      <c r="V28" s="26"/>
      <c r="W28" s="26"/>
      <c r="X28" s="26"/>
      <c r="Y28" s="26"/>
      <c r="Z28" s="26"/>
      <c r="AA28" s="26"/>
    </row>
    <row r="29" spans="1:27" x14ac:dyDescent="0.3">
      <c r="A29" s="20"/>
      <c r="B29" s="13"/>
      <c r="C29" s="13"/>
      <c r="D29" s="267" t="str">
        <f>IF(C29&gt;0,'Factores de emisión '!G62,"")</f>
        <v/>
      </c>
      <c r="E29" s="262">
        <f t="shared" si="1"/>
        <v>0</v>
      </c>
      <c r="F29" s="15"/>
      <c r="G29" s="20"/>
      <c r="H29" s="26"/>
      <c r="I29" s="26"/>
      <c r="J29" s="26"/>
      <c r="K29" s="26"/>
      <c r="L29" s="26"/>
      <c r="M29" s="26"/>
      <c r="N29" s="26"/>
      <c r="O29" s="26"/>
      <c r="P29" s="26"/>
      <c r="Q29" s="26"/>
      <c r="R29" s="26"/>
      <c r="S29" s="26"/>
      <c r="T29" s="26"/>
      <c r="U29" s="26"/>
      <c r="V29" s="26"/>
      <c r="W29" s="26"/>
      <c r="X29" s="26"/>
      <c r="Y29" s="26"/>
      <c r="Z29" s="26"/>
      <c r="AA29" s="26"/>
    </row>
    <row r="30" spans="1:27" x14ac:dyDescent="0.3">
      <c r="A30" s="20"/>
      <c r="B30" s="13"/>
      <c r="C30" s="13"/>
      <c r="D30" s="267" t="str">
        <f>IF(C30&gt;0,'Factores de emisión '!G62,"")</f>
        <v/>
      </c>
      <c r="E30" s="262">
        <f t="shared" si="1"/>
        <v>0</v>
      </c>
      <c r="F30" s="15"/>
      <c r="G30" s="20"/>
      <c r="H30" s="26"/>
      <c r="I30" s="26"/>
      <c r="J30" s="26"/>
      <c r="K30" s="26"/>
      <c r="L30" s="26"/>
      <c r="M30" s="26"/>
      <c r="N30" s="26"/>
      <c r="O30" s="26"/>
      <c r="P30" s="26"/>
      <c r="Q30" s="26"/>
      <c r="R30" s="26"/>
      <c r="S30" s="26"/>
      <c r="T30" s="26"/>
      <c r="U30" s="26"/>
      <c r="V30" s="26"/>
      <c r="W30" s="26"/>
      <c r="X30" s="26"/>
      <c r="Y30" s="26"/>
      <c r="Z30" s="26"/>
      <c r="AA30" s="26"/>
    </row>
    <row r="31" spans="1:27" x14ac:dyDescent="0.3">
      <c r="A31" s="20"/>
      <c r="B31" s="13"/>
      <c r="C31" s="13"/>
      <c r="D31" s="267" t="str">
        <f>IF(C31&gt;0,'Factores de emisión '!G62,"")</f>
        <v/>
      </c>
      <c r="E31" s="262">
        <f t="shared" si="1"/>
        <v>0</v>
      </c>
      <c r="F31" s="15"/>
      <c r="G31" s="20"/>
      <c r="H31" s="26"/>
      <c r="I31" s="26"/>
      <c r="J31" s="26"/>
      <c r="K31" s="26"/>
      <c r="L31" s="26"/>
      <c r="M31" s="26"/>
      <c r="N31" s="26"/>
      <c r="O31" s="26"/>
      <c r="P31" s="26"/>
      <c r="Q31" s="26"/>
      <c r="R31" s="26"/>
      <c r="S31" s="26"/>
      <c r="T31" s="26"/>
      <c r="U31" s="26"/>
      <c r="V31" s="26"/>
      <c r="W31" s="26"/>
      <c r="X31" s="26"/>
      <c r="Y31" s="26"/>
      <c r="Z31" s="26"/>
      <c r="AA31" s="26"/>
    </row>
    <row r="32" spans="1:27" x14ac:dyDescent="0.3">
      <c r="A32" s="20"/>
      <c r="B32" s="13"/>
      <c r="C32" s="13"/>
      <c r="D32" s="267" t="str">
        <f>IF(C32&gt;0,'Factores de emisión '!G62,"")</f>
        <v/>
      </c>
      <c r="E32" s="262">
        <f t="shared" si="1"/>
        <v>0</v>
      </c>
      <c r="F32" s="15"/>
      <c r="G32" s="20"/>
      <c r="H32" s="26"/>
      <c r="I32" s="26"/>
      <c r="J32" s="26"/>
      <c r="K32" s="26"/>
      <c r="L32" s="26"/>
      <c r="M32" s="26"/>
      <c r="N32" s="26"/>
      <c r="O32" s="26"/>
      <c r="P32" s="26"/>
      <c r="Q32" s="26"/>
      <c r="R32" s="26"/>
      <c r="S32" s="26"/>
      <c r="T32" s="26"/>
      <c r="U32" s="26"/>
      <c r="V32" s="26"/>
      <c r="W32" s="26"/>
      <c r="X32" s="26"/>
      <c r="Y32" s="26"/>
      <c r="Z32" s="26"/>
      <c r="AA32" s="26"/>
    </row>
    <row r="33" spans="1:27" x14ac:dyDescent="0.3">
      <c r="A33" s="20"/>
      <c r="B33" s="13"/>
      <c r="C33" s="13"/>
      <c r="D33" s="267" t="str">
        <f>IF(C33&gt;0,'Factores de emisión '!G62,"")</f>
        <v/>
      </c>
      <c r="E33" s="262">
        <f t="shared" si="1"/>
        <v>0</v>
      </c>
      <c r="F33" s="15"/>
      <c r="G33" s="20"/>
      <c r="H33" s="26"/>
      <c r="I33" s="26"/>
      <c r="J33" s="26"/>
      <c r="K33" s="26"/>
      <c r="L33" s="26"/>
      <c r="M33" s="26"/>
      <c r="N33" s="26"/>
      <c r="O33" s="26"/>
      <c r="P33" s="26"/>
      <c r="Q33" s="26"/>
      <c r="R33" s="26"/>
      <c r="S33" s="26"/>
      <c r="T33" s="26"/>
      <c r="U33" s="26"/>
      <c r="V33" s="26"/>
      <c r="W33" s="26"/>
      <c r="X33" s="26"/>
      <c r="Y33" s="26"/>
      <c r="Z33" s="26"/>
      <c r="AA33" s="26"/>
    </row>
    <row r="34" spans="1:27" x14ac:dyDescent="0.3">
      <c r="A34" s="20"/>
      <c r="B34" s="13"/>
      <c r="C34" s="13"/>
      <c r="D34" s="267" t="str">
        <f>IF(C34&gt;0,'Factores de emisión '!G62,"")</f>
        <v/>
      </c>
      <c r="E34" s="262">
        <f t="shared" si="1"/>
        <v>0</v>
      </c>
      <c r="F34" s="15"/>
      <c r="G34" s="20"/>
      <c r="H34" s="26"/>
      <c r="I34" s="26"/>
      <c r="J34" s="26"/>
      <c r="K34" s="26"/>
      <c r="L34" s="26"/>
      <c r="M34" s="26"/>
      <c r="N34" s="26"/>
      <c r="O34" s="26"/>
      <c r="P34" s="26"/>
      <c r="Q34" s="26"/>
      <c r="R34" s="26"/>
      <c r="S34" s="26"/>
      <c r="T34" s="26"/>
      <c r="U34" s="26"/>
      <c r="V34" s="26"/>
      <c r="W34" s="26"/>
      <c r="X34" s="26"/>
      <c r="Y34" s="26"/>
      <c r="Z34" s="26"/>
      <c r="AA34" s="26"/>
    </row>
    <row r="35" spans="1:27" x14ac:dyDescent="0.3">
      <c r="A35" s="20"/>
      <c r="B35" s="13"/>
      <c r="C35" s="13"/>
      <c r="D35" s="267" t="str">
        <f>IF(C35&gt;0,'Factores de emisión '!G62,"")</f>
        <v/>
      </c>
      <c r="E35" s="262">
        <f t="shared" si="1"/>
        <v>0</v>
      </c>
      <c r="F35" s="15"/>
      <c r="G35" s="20"/>
      <c r="H35" s="26"/>
      <c r="I35" s="26"/>
      <c r="J35" s="26"/>
      <c r="K35" s="26"/>
      <c r="L35" s="26"/>
      <c r="M35" s="26"/>
      <c r="N35" s="26"/>
      <c r="O35" s="26"/>
      <c r="P35" s="26"/>
      <c r="Q35" s="26"/>
      <c r="R35" s="26"/>
      <c r="S35" s="26"/>
      <c r="T35" s="26"/>
      <c r="U35" s="26"/>
      <c r="V35" s="26"/>
      <c r="W35" s="26"/>
      <c r="X35" s="26"/>
      <c r="Y35" s="26"/>
      <c r="Z35" s="26"/>
      <c r="AA35" s="26"/>
    </row>
    <row r="36" spans="1:27" x14ac:dyDescent="0.3">
      <c r="A36" s="20"/>
      <c r="B36" s="13"/>
      <c r="C36" s="13"/>
      <c r="D36" s="267" t="str">
        <f>IF(C36&gt;0,'Factores de emisión '!G62,"")</f>
        <v/>
      </c>
      <c r="E36" s="262">
        <f t="shared" si="1"/>
        <v>0</v>
      </c>
      <c r="F36" s="15"/>
      <c r="G36" s="20"/>
      <c r="H36" s="26"/>
      <c r="I36" s="26"/>
      <c r="J36" s="26"/>
      <c r="K36" s="26"/>
      <c r="L36" s="26"/>
      <c r="M36" s="26"/>
      <c r="N36" s="26"/>
      <c r="O36" s="26"/>
      <c r="P36" s="26"/>
      <c r="Q36" s="26"/>
      <c r="R36" s="26"/>
      <c r="S36" s="26"/>
      <c r="T36" s="26"/>
      <c r="U36" s="26"/>
      <c r="V36" s="26"/>
      <c r="W36" s="26"/>
      <c r="X36" s="26"/>
      <c r="Y36" s="26"/>
      <c r="Z36" s="26"/>
      <c r="AA36" s="26"/>
    </row>
    <row r="37" spans="1:27" x14ac:dyDescent="0.3">
      <c r="A37" s="20"/>
      <c r="B37" s="13"/>
      <c r="C37" s="13"/>
      <c r="D37" s="267" t="str">
        <f>IF(C37&gt;0,'Factores de emisión '!G62,"")</f>
        <v/>
      </c>
      <c r="E37" s="262">
        <f t="shared" si="1"/>
        <v>0</v>
      </c>
      <c r="F37" s="15"/>
      <c r="G37" s="20"/>
      <c r="H37" s="26"/>
      <c r="I37" s="26"/>
      <c r="J37" s="26"/>
      <c r="K37" s="26"/>
      <c r="L37" s="26"/>
      <c r="M37" s="26"/>
      <c r="N37" s="26"/>
      <c r="O37" s="26"/>
      <c r="P37" s="26"/>
      <c r="Q37" s="26"/>
      <c r="R37" s="26"/>
      <c r="S37" s="26"/>
      <c r="T37" s="26"/>
      <c r="U37" s="26"/>
      <c r="V37" s="26"/>
      <c r="W37" s="26"/>
      <c r="X37" s="26"/>
      <c r="Y37" s="26"/>
      <c r="Z37" s="26"/>
      <c r="AA37" s="26"/>
    </row>
    <row r="38" spans="1:27" x14ac:dyDescent="0.3">
      <c r="A38" s="20"/>
      <c r="B38" s="13"/>
      <c r="C38" s="13"/>
      <c r="D38" s="267" t="str">
        <f>IF(C38&gt;0,'Factores de emisión '!G62,"")</f>
        <v/>
      </c>
      <c r="E38" s="262">
        <f t="shared" si="1"/>
        <v>0</v>
      </c>
      <c r="F38" s="15"/>
      <c r="G38" s="15"/>
      <c r="H38" s="26"/>
      <c r="I38" s="26"/>
      <c r="J38" s="26"/>
      <c r="K38" s="26"/>
      <c r="L38" s="26"/>
      <c r="M38" s="26"/>
      <c r="N38" s="26"/>
      <c r="O38" s="26"/>
      <c r="P38" s="26"/>
      <c r="Q38" s="26"/>
      <c r="R38" s="26"/>
      <c r="S38" s="26"/>
      <c r="T38" s="26"/>
      <c r="U38" s="26"/>
      <c r="V38" s="26"/>
      <c r="W38" s="26"/>
      <c r="X38" s="26"/>
      <c r="Y38" s="26"/>
      <c r="Z38" s="26"/>
      <c r="AA38" s="26"/>
    </row>
    <row r="39" spans="1:27" x14ac:dyDescent="0.3">
      <c r="A39" s="20"/>
      <c r="B39" s="13"/>
      <c r="C39" s="13"/>
      <c r="D39" s="267" t="str">
        <f>IF(C39&gt;0,'Factores de emisión '!G62,"")</f>
        <v/>
      </c>
      <c r="E39" s="262">
        <f t="shared" si="1"/>
        <v>0</v>
      </c>
      <c r="F39" s="15"/>
      <c r="G39" s="15"/>
      <c r="H39" s="26"/>
      <c r="I39" s="26"/>
      <c r="J39" s="26"/>
      <c r="K39" s="26"/>
      <c r="L39" s="26"/>
      <c r="M39" s="26"/>
      <c r="N39" s="26"/>
      <c r="O39" s="26"/>
      <c r="P39" s="26"/>
      <c r="Q39" s="26"/>
      <c r="R39" s="26"/>
      <c r="S39" s="26"/>
      <c r="T39" s="26"/>
      <c r="U39" s="26"/>
      <c r="V39" s="26"/>
      <c r="W39" s="26"/>
      <c r="X39" s="26"/>
      <c r="Y39" s="26"/>
      <c r="Z39" s="26"/>
      <c r="AA39" s="26"/>
    </row>
    <row r="40" spans="1:27" x14ac:dyDescent="0.3">
      <c r="A40" s="20"/>
      <c r="B40" s="20"/>
      <c r="C40" s="20"/>
      <c r="D40" s="20"/>
      <c r="E40" s="22"/>
      <c r="F40" s="20"/>
      <c r="G40" s="20"/>
      <c r="H40" s="26"/>
      <c r="I40" s="26"/>
      <c r="J40" s="26"/>
      <c r="K40" s="26"/>
      <c r="L40" s="26"/>
      <c r="M40" s="26"/>
      <c r="N40" s="26"/>
      <c r="O40" s="26"/>
      <c r="P40" s="26"/>
      <c r="Q40" s="26"/>
      <c r="R40" s="26"/>
      <c r="S40" s="26"/>
      <c r="T40" s="26"/>
      <c r="U40" s="26"/>
      <c r="V40" s="26"/>
      <c r="W40" s="26"/>
      <c r="X40" s="26"/>
      <c r="Y40" s="26"/>
      <c r="Z40" s="26"/>
      <c r="AA40" s="26"/>
    </row>
    <row r="41" spans="1:27" x14ac:dyDescent="0.3">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row>
    <row r="42" spans="1:27" x14ac:dyDescent="0.3">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row>
    <row r="43" spans="1:27" x14ac:dyDescent="0.3">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row>
    <row r="44" spans="1:27" x14ac:dyDescent="0.3">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row>
    <row r="45" spans="1:27" x14ac:dyDescent="0.3">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row>
    <row r="46" spans="1:27" x14ac:dyDescent="0.3">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row>
    <row r="47" spans="1:27" x14ac:dyDescent="0.3">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row>
    <row r="48" spans="1:27" x14ac:dyDescent="0.3">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row>
    <row r="49" spans="1:27" x14ac:dyDescent="0.3">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row>
    <row r="50" spans="1:27" x14ac:dyDescent="0.3">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row>
    <row r="51" spans="1:27" x14ac:dyDescent="0.3">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row>
    <row r="52" spans="1:27" x14ac:dyDescent="0.3">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row>
    <row r="53" spans="1:27" x14ac:dyDescent="0.3">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row>
    <row r="54" spans="1:27" x14ac:dyDescent="0.3">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row>
    <row r="55" spans="1:27" x14ac:dyDescent="0.3">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row>
    <row r="56" spans="1:27" x14ac:dyDescent="0.3">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row>
    <row r="57" spans="1:27" x14ac:dyDescent="0.3">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row>
    <row r="58" spans="1:27" x14ac:dyDescent="0.3">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row>
    <row r="59" spans="1:27" x14ac:dyDescent="0.3">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row>
    <row r="60" spans="1:27" x14ac:dyDescent="0.3">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row>
    <row r="61" spans="1:27" x14ac:dyDescent="0.3">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row>
    <row r="62" spans="1:27" x14ac:dyDescent="0.3">
      <c r="H62" s="26"/>
      <c r="I62" s="26"/>
      <c r="J62" s="26"/>
      <c r="K62" s="26"/>
      <c r="L62" s="26"/>
      <c r="M62" s="26"/>
      <c r="N62" s="26"/>
      <c r="O62" s="26"/>
      <c r="P62" s="26"/>
      <c r="Q62" s="26"/>
      <c r="R62" s="26"/>
      <c r="S62" s="26"/>
      <c r="T62" s="26"/>
      <c r="U62" s="26"/>
      <c r="V62" s="26"/>
      <c r="W62" s="26"/>
      <c r="X62" s="26"/>
      <c r="Y62" s="26"/>
      <c r="Z62" s="26"/>
      <c r="AA62" s="26"/>
    </row>
    <row r="63" spans="1:27" x14ac:dyDescent="0.3">
      <c r="H63" s="26"/>
      <c r="I63" s="26"/>
      <c r="J63" s="26"/>
      <c r="K63" s="26"/>
      <c r="L63" s="26"/>
      <c r="M63" s="26"/>
      <c r="N63" s="26"/>
      <c r="O63" s="26"/>
      <c r="P63" s="26"/>
      <c r="Q63" s="26"/>
      <c r="R63" s="26"/>
      <c r="S63" s="26"/>
      <c r="T63" s="26"/>
      <c r="U63" s="26"/>
      <c r="V63" s="26"/>
      <c r="W63" s="26"/>
      <c r="X63" s="26"/>
      <c r="Y63" s="26"/>
      <c r="Z63" s="26"/>
      <c r="AA63" s="26"/>
    </row>
    <row r="64" spans="1:27" x14ac:dyDescent="0.3">
      <c r="H64" s="26"/>
      <c r="I64" s="26"/>
      <c r="J64" s="26"/>
      <c r="K64" s="26"/>
      <c r="L64" s="26"/>
      <c r="M64" s="26"/>
      <c r="N64" s="26"/>
      <c r="O64" s="26"/>
      <c r="P64" s="26"/>
      <c r="Q64" s="26"/>
      <c r="R64" s="26"/>
      <c r="S64" s="26"/>
      <c r="T64" s="26"/>
      <c r="U64" s="26"/>
      <c r="V64" s="26"/>
      <c r="W64" s="26"/>
      <c r="X64" s="26"/>
      <c r="Y64" s="26"/>
      <c r="Z64" s="26"/>
      <c r="AA64" s="26"/>
    </row>
    <row r="65" spans="8:27" x14ac:dyDescent="0.3">
      <c r="H65" s="26"/>
      <c r="I65" s="26"/>
      <c r="J65" s="26"/>
      <c r="K65" s="26"/>
      <c r="L65" s="26"/>
      <c r="M65" s="26"/>
      <c r="N65" s="26"/>
      <c r="O65" s="26"/>
      <c r="P65" s="26"/>
      <c r="Q65" s="26"/>
      <c r="R65" s="26"/>
      <c r="S65" s="26"/>
      <c r="T65" s="26"/>
      <c r="U65" s="26"/>
      <c r="V65" s="26"/>
      <c r="W65" s="26"/>
      <c r="X65" s="26"/>
      <c r="Y65" s="26"/>
      <c r="Z65" s="26"/>
      <c r="AA65" s="26"/>
    </row>
    <row r="66" spans="8:27" x14ac:dyDescent="0.3">
      <c r="H66" s="26"/>
      <c r="I66" s="26"/>
      <c r="J66" s="26"/>
      <c r="K66" s="26"/>
      <c r="L66" s="26"/>
      <c r="M66" s="26"/>
      <c r="N66" s="26"/>
      <c r="O66" s="26"/>
      <c r="P66" s="26"/>
      <c r="Q66" s="26"/>
      <c r="R66" s="26"/>
      <c r="S66" s="26"/>
      <c r="T66" s="26"/>
      <c r="U66" s="26"/>
      <c r="V66" s="26"/>
      <c r="W66" s="26"/>
      <c r="X66" s="26"/>
      <c r="Y66" s="26"/>
      <c r="Z66" s="26"/>
      <c r="AA66" s="26"/>
    </row>
    <row r="67" spans="8:27" x14ac:dyDescent="0.3">
      <c r="H67" s="26"/>
      <c r="I67" s="26"/>
      <c r="J67" s="26"/>
      <c r="K67" s="26"/>
      <c r="L67" s="26"/>
      <c r="M67" s="26"/>
      <c r="N67" s="26"/>
      <c r="O67" s="26"/>
      <c r="P67" s="26"/>
      <c r="Q67" s="26"/>
      <c r="R67" s="26"/>
      <c r="S67" s="26"/>
      <c r="T67" s="26"/>
      <c r="U67" s="26"/>
      <c r="V67" s="26"/>
      <c r="W67" s="26"/>
      <c r="X67" s="26"/>
      <c r="Y67" s="26"/>
      <c r="Z67" s="26"/>
      <c r="AA67" s="26"/>
    </row>
    <row r="68" spans="8:27" x14ac:dyDescent="0.3">
      <c r="H68" s="26"/>
      <c r="I68" s="26"/>
      <c r="J68" s="26"/>
      <c r="K68" s="26"/>
      <c r="L68" s="26"/>
      <c r="M68" s="26"/>
      <c r="N68" s="26"/>
      <c r="O68" s="26"/>
      <c r="P68" s="26"/>
      <c r="Q68" s="26"/>
      <c r="R68" s="26"/>
      <c r="S68" s="26"/>
      <c r="T68" s="26"/>
      <c r="U68" s="26"/>
      <c r="V68" s="26"/>
      <c r="W68" s="26"/>
      <c r="X68" s="26"/>
      <c r="Y68" s="26"/>
      <c r="Z68" s="26"/>
      <c r="AA68" s="26"/>
    </row>
    <row r="69" spans="8:27" x14ac:dyDescent="0.3">
      <c r="H69" s="26"/>
      <c r="I69" s="26"/>
      <c r="J69" s="26"/>
      <c r="K69" s="26"/>
      <c r="L69" s="26"/>
      <c r="M69" s="26"/>
      <c r="N69" s="26"/>
      <c r="O69" s="26"/>
      <c r="P69" s="26"/>
      <c r="Q69" s="26"/>
      <c r="R69" s="26"/>
      <c r="S69" s="26"/>
      <c r="T69" s="26"/>
      <c r="U69" s="26"/>
      <c r="V69" s="26"/>
      <c r="W69" s="26"/>
      <c r="X69" s="26"/>
      <c r="Y69" s="26"/>
      <c r="Z69" s="26"/>
      <c r="AA69" s="26"/>
    </row>
    <row r="70" spans="8:27" x14ac:dyDescent="0.3">
      <c r="H70" s="26"/>
      <c r="I70" s="26"/>
      <c r="J70" s="26"/>
      <c r="K70" s="26"/>
      <c r="L70" s="26"/>
      <c r="M70" s="26"/>
      <c r="N70" s="26"/>
      <c r="O70" s="26"/>
      <c r="P70" s="26"/>
      <c r="Q70" s="26"/>
      <c r="R70" s="26"/>
      <c r="S70" s="26"/>
      <c r="T70" s="26"/>
      <c r="U70" s="26"/>
      <c r="V70" s="26"/>
      <c r="W70" s="26"/>
      <c r="X70" s="26"/>
      <c r="Y70" s="26"/>
      <c r="Z70" s="26"/>
      <c r="AA70" s="26"/>
    </row>
    <row r="71" spans="8:27" x14ac:dyDescent="0.3">
      <c r="H71" s="26"/>
      <c r="I71" s="26"/>
      <c r="J71" s="26"/>
      <c r="K71" s="26"/>
      <c r="L71" s="26"/>
      <c r="M71" s="26"/>
      <c r="N71" s="26"/>
      <c r="O71" s="26"/>
      <c r="P71" s="26"/>
      <c r="Q71" s="26"/>
      <c r="R71" s="26"/>
      <c r="S71" s="26"/>
      <c r="T71" s="26"/>
      <c r="U71" s="26"/>
      <c r="V71" s="26"/>
      <c r="W71" s="26"/>
      <c r="X71" s="26"/>
      <c r="Y71" s="26"/>
      <c r="Z71" s="26"/>
      <c r="AA71" s="26"/>
    </row>
    <row r="72" spans="8:27" x14ac:dyDescent="0.3">
      <c r="H72" s="26"/>
      <c r="I72" s="26"/>
      <c r="J72" s="26"/>
      <c r="K72" s="26"/>
      <c r="L72" s="26"/>
      <c r="M72" s="26"/>
      <c r="N72" s="26"/>
      <c r="O72" s="26"/>
      <c r="P72" s="26"/>
      <c r="Q72" s="26"/>
      <c r="R72" s="26"/>
      <c r="S72" s="26"/>
      <c r="T72" s="26"/>
      <c r="U72" s="26"/>
      <c r="V72" s="26"/>
      <c r="W72" s="26"/>
      <c r="X72" s="26"/>
      <c r="Y72" s="26"/>
      <c r="Z72" s="26"/>
      <c r="AA72" s="26"/>
    </row>
    <row r="73" spans="8:27" x14ac:dyDescent="0.3">
      <c r="H73" s="26"/>
      <c r="I73" s="26"/>
      <c r="J73" s="26"/>
      <c r="K73" s="26"/>
      <c r="L73" s="26"/>
      <c r="M73" s="26"/>
      <c r="N73" s="26"/>
      <c r="O73" s="26"/>
      <c r="P73" s="26"/>
      <c r="Q73" s="26"/>
      <c r="R73" s="26"/>
      <c r="S73" s="26"/>
      <c r="T73" s="26"/>
      <c r="U73" s="26"/>
      <c r="V73" s="26"/>
      <c r="W73" s="26"/>
      <c r="X73" s="26"/>
      <c r="Y73" s="26"/>
      <c r="Z73" s="26"/>
      <c r="AA73" s="26"/>
    </row>
    <row r="74" spans="8:27" x14ac:dyDescent="0.3">
      <c r="H74" s="26"/>
      <c r="I74" s="26"/>
      <c r="J74" s="26"/>
      <c r="K74" s="26"/>
      <c r="L74" s="26"/>
      <c r="M74" s="26"/>
      <c r="N74" s="26"/>
      <c r="O74" s="26"/>
      <c r="P74" s="26"/>
      <c r="Q74" s="26"/>
      <c r="R74" s="26"/>
      <c r="S74" s="26"/>
      <c r="T74" s="26"/>
      <c r="U74" s="26"/>
      <c r="V74" s="26"/>
      <c r="W74" s="26"/>
      <c r="X74" s="26"/>
      <c r="Y74" s="26"/>
      <c r="Z74" s="26"/>
      <c r="AA74" s="26"/>
    </row>
    <row r="75" spans="8:27" x14ac:dyDescent="0.3">
      <c r="H75" s="26"/>
      <c r="I75" s="26"/>
      <c r="J75" s="26"/>
      <c r="K75" s="26"/>
      <c r="L75" s="26"/>
      <c r="M75" s="26"/>
      <c r="N75" s="26"/>
      <c r="O75" s="26"/>
      <c r="P75" s="26"/>
      <c r="Q75" s="26"/>
      <c r="R75" s="26"/>
      <c r="S75" s="26"/>
      <c r="T75" s="26"/>
      <c r="U75" s="26"/>
      <c r="V75" s="26"/>
      <c r="W75" s="26"/>
      <c r="X75" s="26"/>
      <c r="Y75" s="26"/>
      <c r="Z75" s="26"/>
      <c r="AA75" s="26"/>
    </row>
    <row r="76" spans="8:27" x14ac:dyDescent="0.3">
      <c r="H76" s="26"/>
      <c r="I76" s="26"/>
      <c r="J76" s="26"/>
      <c r="K76" s="26"/>
      <c r="L76" s="26"/>
      <c r="M76" s="26"/>
      <c r="N76" s="26"/>
      <c r="O76" s="26"/>
      <c r="P76" s="26"/>
      <c r="Q76" s="26"/>
      <c r="R76" s="26"/>
      <c r="S76" s="26"/>
      <c r="T76" s="26"/>
      <c r="U76" s="26"/>
      <c r="V76" s="26"/>
      <c r="W76" s="26"/>
      <c r="X76" s="26"/>
      <c r="Y76" s="26"/>
      <c r="Z76" s="26"/>
      <c r="AA76" s="26"/>
    </row>
    <row r="77" spans="8:27" x14ac:dyDescent="0.3">
      <c r="H77" s="26"/>
      <c r="I77" s="26"/>
      <c r="J77" s="26"/>
      <c r="K77" s="26"/>
      <c r="L77" s="26"/>
      <c r="M77" s="26"/>
      <c r="N77" s="26"/>
      <c r="O77" s="26"/>
      <c r="P77" s="26"/>
      <c r="Q77" s="26"/>
      <c r="R77" s="26"/>
      <c r="S77" s="26"/>
      <c r="T77" s="26"/>
      <c r="U77" s="26"/>
      <c r="V77" s="26"/>
      <c r="W77" s="26"/>
      <c r="X77" s="26"/>
      <c r="Y77" s="26"/>
      <c r="Z77" s="26"/>
      <c r="AA77" s="26"/>
    </row>
    <row r="78" spans="8:27" x14ac:dyDescent="0.3">
      <c r="H78" s="26"/>
      <c r="I78" s="26"/>
      <c r="J78" s="26"/>
      <c r="K78" s="26"/>
      <c r="L78" s="26"/>
      <c r="M78" s="26"/>
      <c r="N78" s="26"/>
      <c r="O78" s="26"/>
      <c r="P78" s="26"/>
      <c r="Q78" s="26"/>
      <c r="R78" s="26"/>
      <c r="S78" s="26"/>
      <c r="T78" s="26"/>
      <c r="U78" s="26"/>
      <c r="V78" s="26"/>
      <c r="W78" s="26"/>
      <c r="X78" s="26"/>
      <c r="Y78" s="26"/>
      <c r="Z78" s="26"/>
      <c r="AA78" s="26"/>
    </row>
    <row r="79" spans="8:27" x14ac:dyDescent="0.3">
      <c r="H79" s="26"/>
      <c r="I79" s="26"/>
      <c r="J79" s="26"/>
      <c r="K79" s="26"/>
      <c r="L79" s="26"/>
      <c r="M79" s="26"/>
      <c r="N79" s="26"/>
      <c r="O79" s="26"/>
      <c r="P79" s="26"/>
      <c r="Q79" s="26"/>
      <c r="R79" s="26"/>
      <c r="S79" s="26"/>
      <c r="T79" s="26"/>
      <c r="U79" s="26"/>
      <c r="V79" s="26"/>
      <c r="W79" s="26"/>
      <c r="X79" s="26"/>
      <c r="Y79" s="26"/>
      <c r="Z79" s="26"/>
      <c r="AA79" s="26"/>
    </row>
    <row r="80" spans="8:27" x14ac:dyDescent="0.3">
      <c r="H80" s="26"/>
      <c r="I80" s="26"/>
      <c r="J80" s="26"/>
      <c r="K80" s="26"/>
      <c r="L80" s="26"/>
      <c r="M80" s="26"/>
      <c r="N80" s="26"/>
    </row>
    <row r="81" spans="8:14" x14ac:dyDescent="0.3">
      <c r="H81" s="26"/>
      <c r="I81" s="26"/>
      <c r="J81" s="26"/>
      <c r="K81" s="26"/>
      <c r="L81" s="26"/>
      <c r="M81" s="26"/>
      <c r="N81" s="26"/>
    </row>
    <row r="82" spans="8:14" x14ac:dyDescent="0.3">
      <c r="H82" s="26"/>
      <c r="I82" s="26"/>
      <c r="J82" s="26"/>
      <c r="K82" s="26"/>
      <c r="L82" s="26"/>
      <c r="M82" s="26"/>
      <c r="N82" s="26"/>
    </row>
    <row r="83" spans="8:14" x14ac:dyDescent="0.3">
      <c r="H83" s="26"/>
      <c r="I83" s="26"/>
      <c r="J83" s="26"/>
      <c r="K83" s="26"/>
      <c r="L83" s="26"/>
      <c r="M83" s="26"/>
      <c r="N83" s="26"/>
    </row>
    <row r="84" spans="8:14" x14ac:dyDescent="0.3">
      <c r="H84" s="26"/>
      <c r="I84" s="26"/>
      <c r="J84" s="26"/>
      <c r="K84" s="26"/>
      <c r="L84" s="26"/>
      <c r="M84" s="26"/>
      <c r="N84" s="26"/>
    </row>
    <row r="85" spans="8:14" x14ac:dyDescent="0.3">
      <c r="H85" s="26"/>
      <c r="I85" s="26"/>
      <c r="J85" s="26"/>
      <c r="K85" s="26"/>
      <c r="L85" s="26"/>
      <c r="M85" s="26"/>
      <c r="N85" s="26"/>
    </row>
    <row r="86" spans="8:14" x14ac:dyDescent="0.3">
      <c r="H86" s="26"/>
      <c r="I86" s="26"/>
      <c r="J86" s="26"/>
      <c r="K86" s="26"/>
      <c r="L86" s="26"/>
      <c r="M86" s="26"/>
      <c r="N86" s="26"/>
    </row>
    <row r="87" spans="8:14" x14ac:dyDescent="0.3">
      <c r="H87" s="26"/>
      <c r="I87" s="26"/>
      <c r="J87" s="26"/>
      <c r="K87" s="26"/>
      <c r="L87" s="26"/>
      <c r="M87" s="26"/>
      <c r="N87" s="26"/>
    </row>
  </sheetData>
  <sheetProtection algorithmName="SHA-512" hashValue="FNfuLp96JePo/VHXLwViEWveOq2UX4d42h77osJSTVJoWtZLZKEqLjj0Icmf9jo/AUQAfYxHSdVYNjr3cGw6ig==" saltValue="7BXfg8MLGqptxA5liawEPw==" spinCount="100000" sheet="1" objects="1" scenarios="1"/>
  <mergeCells count="20">
    <mergeCell ref="A22:G22"/>
    <mergeCell ref="A23:F23"/>
    <mergeCell ref="B24:F24"/>
    <mergeCell ref="B25:F25"/>
    <mergeCell ref="B26:B27"/>
    <mergeCell ref="C26:C27"/>
    <mergeCell ref="D26:D27"/>
    <mergeCell ref="E26:E27"/>
    <mergeCell ref="F26:F27"/>
    <mergeCell ref="B7:F7"/>
    <mergeCell ref="B8:B9"/>
    <mergeCell ref="C8:C9"/>
    <mergeCell ref="D8:D9"/>
    <mergeCell ref="E8:E9"/>
    <mergeCell ref="F8:F9"/>
    <mergeCell ref="A1:F1"/>
    <mergeCell ref="A3:F3"/>
    <mergeCell ref="A4:F4"/>
    <mergeCell ref="A5:G5"/>
    <mergeCell ref="A6:G6"/>
  </mergeCells>
  <conditionalFormatting sqref="E40">
    <cfRule type="expression" dxfId="8" priority="2">
      <formula>ISNUMBER(E40)</formula>
    </cfRule>
  </conditionalFormatting>
  <dataValidations count="1">
    <dataValidation type="whole" operator="greaterThan" allowBlank="1" showInputMessage="1" showErrorMessage="1" sqref="C10:C20 C28:C39">
      <formula1>0</formula1>
      <formula2>0</formula2>
    </dataValidation>
  </dataValidations>
  <pageMargins left="0.70833333333333304" right="0.70833333333333304" top="0.74791666666666701" bottom="0.74791666666666701" header="0.51180555555555496" footer="0.51180555555555496"/>
  <pageSetup paperSize="9" scale="47"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284"/>
  <sheetViews>
    <sheetView zoomScale="81" zoomScaleNormal="81" workbookViewId="0">
      <selection activeCell="A11" sqref="A11"/>
    </sheetView>
  </sheetViews>
  <sheetFormatPr baseColWidth="10" defaultColWidth="10.6640625" defaultRowHeight="14.4" x14ac:dyDescent="0.3"/>
  <cols>
    <col min="1" max="1" width="31.33203125" style="7" customWidth="1"/>
    <col min="2" max="3" width="10.6640625" style="7"/>
    <col min="4" max="4" width="15.44140625" style="7" customWidth="1"/>
    <col min="5" max="5" width="17.5546875" style="7" customWidth="1"/>
    <col min="6" max="6" width="17.33203125" style="7" customWidth="1"/>
    <col min="7" max="7" width="19" style="7" customWidth="1"/>
    <col min="8" max="8" width="10.6640625" style="7"/>
    <col min="9" max="9" width="13.6640625" style="7" customWidth="1"/>
    <col min="10" max="11" width="10.6640625" style="7"/>
    <col min="12" max="12" width="18.109375" style="7" customWidth="1"/>
    <col min="13" max="13" width="10.6640625" style="7"/>
    <col min="14" max="14" width="49.5546875" style="7" customWidth="1"/>
    <col min="15" max="15" width="10.6640625" style="7"/>
    <col min="16" max="16" width="19.5546875" style="7" customWidth="1"/>
    <col min="17" max="18" width="10.6640625" style="7"/>
    <col min="19" max="19" width="14.88671875" style="7" customWidth="1"/>
    <col min="20" max="20" width="10.6640625" style="7"/>
    <col min="21" max="21" width="19.44140625" style="7" customWidth="1"/>
    <col min="22" max="22" width="44.44140625" style="7" customWidth="1"/>
    <col min="23" max="23" width="11.5546875" style="7" customWidth="1"/>
    <col min="24" max="24" width="38.33203125" style="7" customWidth="1"/>
    <col min="25" max="25" width="16" style="7" customWidth="1"/>
    <col min="26" max="27" width="10.6640625" style="7"/>
    <col min="28" max="28" width="20.6640625" style="7" customWidth="1"/>
    <col min="29" max="38" width="10.6640625" style="7"/>
    <col min="39" max="39" width="0" style="7" hidden="1" customWidth="1"/>
    <col min="40" max="41" width="10.6640625" style="7" hidden="1" customWidth="1"/>
    <col min="42" max="42" width="38" style="7" hidden="1" customWidth="1"/>
    <col min="43" max="44" width="10.6640625" style="7" hidden="1" customWidth="1"/>
    <col min="45" max="45" width="15" style="7" hidden="1" customWidth="1"/>
    <col min="46" max="47" width="10.6640625" style="7" hidden="1" customWidth="1"/>
    <col min="48" max="48" width="15" style="7" hidden="1" customWidth="1"/>
    <col min="49" max="51" width="10.6640625" style="7" hidden="1" customWidth="1"/>
    <col min="52" max="52" width="15.6640625" style="7" hidden="1" customWidth="1"/>
    <col min="53" max="63" width="10.6640625" style="7" hidden="1" customWidth="1"/>
    <col min="64" max="64" width="29.21875" style="7" hidden="1" customWidth="1"/>
    <col min="65" max="65" width="10.6640625" style="7" hidden="1" customWidth="1"/>
    <col min="66" max="71" width="10.6640625" style="7" customWidth="1"/>
    <col min="72" max="16384" width="10.6640625" style="7"/>
  </cols>
  <sheetData>
    <row r="1" spans="1:64" x14ac:dyDescent="0.3">
      <c r="A1" s="414" t="s">
        <v>808</v>
      </c>
      <c r="B1" s="414"/>
      <c r="C1" s="414"/>
      <c r="D1" s="414"/>
      <c r="E1" s="414"/>
      <c r="F1" s="414"/>
      <c r="G1" s="414"/>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Q1" s="6"/>
    </row>
    <row r="2" spans="1:64" x14ac:dyDescent="0.3">
      <c r="A2" s="319"/>
      <c r="B2" s="319"/>
      <c r="C2" s="319"/>
      <c r="D2" s="319"/>
      <c r="E2" s="319"/>
      <c r="F2" s="319"/>
      <c r="G2" s="319"/>
      <c r="H2" s="6"/>
      <c r="I2" s="155"/>
      <c r="J2" s="155"/>
      <c r="K2" s="155"/>
      <c r="L2" s="155"/>
      <c r="M2" s="155"/>
      <c r="N2" s="155"/>
      <c r="O2" s="6"/>
      <c r="P2" s="155"/>
      <c r="Q2" s="155"/>
      <c r="R2" s="155"/>
      <c r="S2" s="155"/>
      <c r="T2" s="155"/>
      <c r="U2" s="155"/>
      <c r="V2" s="6"/>
      <c r="W2" s="6"/>
      <c r="X2" s="6"/>
      <c r="Y2" s="6"/>
      <c r="Z2" s="6"/>
      <c r="AA2" s="6"/>
      <c r="AB2" s="6"/>
      <c r="AC2" s="6"/>
      <c r="AD2" s="6"/>
      <c r="AE2" s="6"/>
      <c r="AF2" s="6"/>
      <c r="AG2" s="6"/>
      <c r="AH2" s="6"/>
      <c r="AI2" s="6"/>
      <c r="AJ2" s="6"/>
      <c r="AK2" s="6"/>
      <c r="AL2" s="6"/>
      <c r="AM2" s="6"/>
      <c r="AN2" s="6"/>
      <c r="AO2" s="6"/>
      <c r="AQ2" s="6"/>
    </row>
    <row r="3" spans="1:64" ht="15.6" x14ac:dyDescent="0.3">
      <c r="A3" s="176" t="s">
        <v>675</v>
      </c>
      <c r="B3" s="205"/>
      <c r="C3" s="205"/>
      <c r="D3" s="205"/>
      <c r="E3" s="205"/>
      <c r="F3" s="205"/>
      <c r="G3" s="205"/>
      <c r="H3" s="6"/>
      <c r="I3" s="432" t="s">
        <v>108</v>
      </c>
      <c r="J3" s="432"/>
      <c r="K3" s="432"/>
      <c r="L3" s="432"/>
      <c r="M3" s="432"/>
      <c r="N3" s="432"/>
      <c r="O3" s="6"/>
      <c r="P3" s="205" t="s">
        <v>109</v>
      </c>
      <c r="Q3" s="205"/>
      <c r="R3" s="205"/>
      <c r="S3" s="205"/>
      <c r="T3" s="205"/>
      <c r="U3" s="205"/>
      <c r="V3" s="236"/>
      <c r="W3" s="6"/>
      <c r="X3" s="205" t="s">
        <v>110</v>
      </c>
      <c r="Y3" s="205"/>
      <c r="Z3" s="205"/>
      <c r="AA3" s="205"/>
      <c r="AB3" s="205"/>
      <c r="AC3" s="6"/>
      <c r="AD3" s="6"/>
      <c r="AE3" s="6"/>
      <c r="AF3" s="6"/>
      <c r="AG3" s="6"/>
      <c r="AH3" s="6"/>
      <c r="AI3" s="6"/>
      <c r="AJ3" s="6"/>
      <c r="AK3" s="6"/>
      <c r="AL3" s="6"/>
      <c r="AM3" s="6"/>
      <c r="AN3" s="6"/>
      <c r="AO3" s="6"/>
      <c r="AQ3" s="6"/>
    </row>
    <row r="4" spans="1:64" x14ac:dyDescent="0.3">
      <c r="A4" s="155"/>
      <c r="B4" s="155"/>
      <c r="C4" s="155"/>
      <c r="D4" s="155"/>
      <c r="E4" s="155"/>
      <c r="F4" s="155"/>
      <c r="G4" s="155"/>
      <c r="H4" s="6"/>
      <c r="I4" s="155"/>
      <c r="J4" s="155"/>
      <c r="K4" s="155"/>
      <c r="L4" s="155"/>
      <c r="M4" s="155"/>
      <c r="N4" s="155"/>
      <c r="O4" s="6"/>
      <c r="P4" s="155"/>
      <c r="Q4" s="155"/>
      <c r="R4" s="155"/>
      <c r="S4" s="155"/>
      <c r="T4" s="155"/>
      <c r="U4" s="155"/>
      <c r="V4" s="6"/>
      <c r="W4" s="6"/>
      <c r="X4" s="155"/>
      <c r="Y4" s="155"/>
      <c r="Z4" s="155"/>
      <c r="AA4" s="155"/>
      <c r="AB4" s="155"/>
      <c r="AC4" s="6"/>
      <c r="AD4" s="6"/>
      <c r="AE4" s="6"/>
      <c r="AF4" s="6"/>
      <c r="AG4" s="6"/>
      <c r="AH4" s="6"/>
      <c r="AI4" s="6"/>
      <c r="AJ4" s="6"/>
      <c r="AK4" s="6"/>
      <c r="AL4" s="6"/>
      <c r="AM4" s="6"/>
      <c r="AN4" s="6"/>
      <c r="AO4" s="6"/>
      <c r="AQ4" s="6"/>
    </row>
    <row r="5" spans="1:64" ht="15.6" x14ac:dyDescent="0.3">
      <c r="A5" s="186"/>
      <c r="B5" s="186"/>
      <c r="C5" s="186"/>
      <c r="D5" s="186"/>
      <c r="E5" s="186"/>
      <c r="F5" s="186"/>
      <c r="G5" s="186"/>
      <c r="H5" s="6"/>
      <c r="I5" s="186"/>
      <c r="J5" s="186"/>
      <c r="K5" s="186"/>
      <c r="L5" s="186"/>
      <c r="M5" s="186"/>
      <c r="N5" s="186"/>
      <c r="P5" s="186"/>
      <c r="Q5" s="186"/>
      <c r="R5" s="186"/>
      <c r="S5" s="186"/>
      <c r="T5" s="186"/>
      <c r="U5" s="186"/>
      <c r="V5" s="26"/>
      <c r="W5" s="26"/>
      <c r="X5" s="186"/>
      <c r="Y5" s="186"/>
      <c r="Z5" s="186"/>
      <c r="AA5" s="186"/>
      <c r="AB5" s="186"/>
      <c r="AC5" s="137"/>
      <c r="AD5" s="137"/>
      <c r="AE5" s="137"/>
      <c r="AF5" s="137"/>
      <c r="AG5" s="137"/>
      <c r="AH5" s="137"/>
      <c r="AI5" s="137"/>
      <c r="AJ5" s="6"/>
      <c r="AK5" s="6"/>
    </row>
    <row r="6" spans="1:64" ht="15.6" x14ac:dyDescent="0.3">
      <c r="A6" s="176" t="s">
        <v>801</v>
      </c>
      <c r="B6" s="205"/>
      <c r="C6" s="205"/>
      <c r="D6" s="205"/>
      <c r="E6" s="205"/>
      <c r="F6" s="205"/>
      <c r="G6" s="205"/>
      <c r="H6" s="6"/>
      <c r="I6" s="155"/>
      <c r="J6" s="155"/>
      <c r="K6" s="155"/>
      <c r="L6" s="155"/>
      <c r="M6" s="155"/>
      <c r="N6" s="155"/>
      <c r="O6" s="6"/>
      <c r="P6" s="155"/>
      <c r="Q6" s="155"/>
      <c r="R6" s="155"/>
      <c r="S6" s="155"/>
      <c r="T6" s="155"/>
      <c r="U6" s="155"/>
      <c r="V6" s="6"/>
      <c r="W6" s="6"/>
      <c r="X6" s="155"/>
      <c r="Y6" s="155"/>
      <c r="Z6" s="155"/>
      <c r="AA6" s="155"/>
      <c r="AB6" s="155"/>
      <c r="AC6" s="6"/>
      <c r="AD6" s="6"/>
      <c r="AE6" s="6"/>
      <c r="AF6" s="6"/>
      <c r="AG6" s="6"/>
      <c r="AH6" s="6"/>
      <c r="AI6" s="6"/>
      <c r="AJ6" s="6"/>
      <c r="AK6" s="6"/>
      <c r="AL6" s="6"/>
    </row>
    <row r="7" spans="1:64" ht="89.4" customHeight="1" x14ac:dyDescent="0.3">
      <c r="A7" s="281" t="s">
        <v>673</v>
      </c>
      <c r="B7" s="320" t="s">
        <v>111</v>
      </c>
      <c r="C7" s="320" t="s">
        <v>112</v>
      </c>
      <c r="D7" s="281" t="s">
        <v>113</v>
      </c>
      <c r="E7" s="281" t="s">
        <v>114</v>
      </c>
      <c r="F7" s="281" t="s">
        <v>828</v>
      </c>
      <c r="G7" s="156"/>
      <c r="H7" s="6"/>
      <c r="I7" s="469" t="s">
        <v>799</v>
      </c>
      <c r="J7" s="469"/>
      <c r="K7" s="320" t="s">
        <v>800</v>
      </c>
      <c r="L7" s="320" t="s">
        <v>831</v>
      </c>
      <c r="M7" s="155"/>
      <c r="N7" s="155"/>
      <c r="O7" s="6"/>
      <c r="P7" s="281" t="s">
        <v>115</v>
      </c>
      <c r="Q7" s="320" t="s">
        <v>111</v>
      </c>
      <c r="R7" s="320" t="s">
        <v>112</v>
      </c>
      <c r="S7" s="281" t="s">
        <v>793</v>
      </c>
      <c r="T7" s="281" t="s">
        <v>116</v>
      </c>
      <c r="U7" s="281" t="s">
        <v>832</v>
      </c>
      <c r="V7" s="105"/>
      <c r="W7" s="6"/>
      <c r="X7" s="281" t="s">
        <v>153</v>
      </c>
      <c r="Y7" s="320" t="s">
        <v>117</v>
      </c>
      <c r="Z7" s="281" t="s">
        <v>118</v>
      </c>
      <c r="AA7" s="281" t="s">
        <v>114</v>
      </c>
      <c r="AB7" s="281" t="s">
        <v>833</v>
      </c>
      <c r="AC7" s="6"/>
      <c r="AD7" s="6"/>
      <c r="AE7" s="6"/>
      <c r="AF7" s="106"/>
      <c r="AG7" s="6"/>
      <c r="AH7" s="6"/>
      <c r="AI7" s="107"/>
      <c r="AJ7" s="6"/>
      <c r="AK7" s="6"/>
      <c r="AN7" s="108" t="s">
        <v>124</v>
      </c>
      <c r="AO7" s="108" t="s">
        <v>125</v>
      </c>
      <c r="AP7" s="108" t="s">
        <v>126</v>
      </c>
      <c r="AQ7" s="108" t="s">
        <v>112</v>
      </c>
      <c r="AR7" s="108" t="s">
        <v>127</v>
      </c>
      <c r="AS7" s="108" t="s">
        <v>42</v>
      </c>
      <c r="AU7" s="108" t="s">
        <v>124</v>
      </c>
      <c r="AV7" s="108" t="s">
        <v>672</v>
      </c>
      <c r="AW7" s="108" t="s">
        <v>112</v>
      </c>
      <c r="AX7" s="108" t="s">
        <v>126</v>
      </c>
      <c r="AY7" s="108" t="s">
        <v>127</v>
      </c>
      <c r="AZ7" s="108" t="s">
        <v>42</v>
      </c>
      <c r="BE7" s="109"/>
      <c r="BF7" s="109"/>
      <c r="BG7" s="109"/>
      <c r="BH7" s="109"/>
      <c r="BI7" s="109"/>
      <c r="BJ7" s="110" t="s">
        <v>150</v>
      </c>
    </row>
    <row r="8" spans="1:64" ht="30" customHeight="1" x14ac:dyDescent="0.35">
      <c r="A8" s="248"/>
      <c r="B8" s="111"/>
      <c r="C8" s="268" t="str">
        <f t="shared" ref="C8:C19" si="0">IF(A8&gt;0,INDEX($AQ$8:$AQ$204,MATCH(A8,$AP$8:$AP$204,0)),"")</f>
        <v/>
      </c>
      <c r="D8" s="268" t="str">
        <f>IF(A8&gt;0,+INDEX($AR$8:$AR$218,MATCH(A8,$AP$8:$AP$135,0)),"")</f>
        <v/>
      </c>
      <c r="E8" s="266">
        <f>IF(A8&gt;0,(B8*D8),0)</f>
        <v>0</v>
      </c>
      <c r="F8" s="229">
        <f>SUM(E8:E19)</f>
        <v>0</v>
      </c>
      <c r="G8" s="26"/>
      <c r="H8" s="6"/>
      <c r="I8" s="470"/>
      <c r="J8" s="471"/>
      <c r="K8" s="13"/>
      <c r="L8" s="229">
        <f>SUM(K8:K13)</f>
        <v>0</v>
      </c>
      <c r="M8" s="6"/>
      <c r="N8" s="6"/>
      <c r="O8" s="6"/>
      <c r="P8" s="228"/>
      <c r="Q8" s="13"/>
      <c r="R8" s="268" t="str">
        <f>IF(P8&gt;0,"t","")</f>
        <v/>
      </c>
      <c r="S8" s="13"/>
      <c r="T8" s="262">
        <f>Q8*T19*$S$8</f>
        <v>0</v>
      </c>
      <c r="U8" s="246">
        <f>SUM(T8:T14)</f>
        <v>0</v>
      </c>
      <c r="V8" s="113"/>
      <c r="W8" s="6"/>
      <c r="X8" s="112"/>
      <c r="Y8" s="13"/>
      <c r="Z8" s="268" t="str">
        <f>IF(X8=BL10,'Factores de emisión '!E19,IF('Otras emisiones- Alcance 3'!X8='Otras emisiones- Alcance 3'!BL11,'Factores de emisión '!E20,IF('Otras emisiones- Alcance 3'!X8='Otras emisiones- Alcance 3'!BL12,'Factores de emisión '!E21,IF('Otras emisiones- Alcance 3'!X8='Otras emisiones- Alcance 3'!BL13,'Factores de emisión '!E22,""))))</f>
        <v/>
      </c>
      <c r="AA8" s="262" t="str">
        <f t="shared" ref="AA8:AA11" si="1">IF(Y8&gt;0,Y8*Z8,"")</f>
        <v/>
      </c>
      <c r="AB8" s="246">
        <f>SUM(AA8:AA14)</f>
        <v>0</v>
      </c>
      <c r="AC8" s="6"/>
      <c r="AD8" s="6"/>
      <c r="AE8" s="6"/>
      <c r="AF8" s="6"/>
      <c r="AG8" s="6"/>
      <c r="AH8" s="6"/>
      <c r="AI8" s="107"/>
      <c r="AJ8" s="6"/>
      <c r="AK8" s="6"/>
      <c r="AN8" s="114" t="s">
        <v>132</v>
      </c>
      <c r="AO8" s="115" t="s">
        <v>133</v>
      </c>
      <c r="AP8" s="115" t="s">
        <v>135</v>
      </c>
      <c r="AQ8" s="115" t="s">
        <v>134</v>
      </c>
      <c r="AR8" s="115">
        <v>20.88</v>
      </c>
      <c r="AS8" s="115" t="s">
        <v>136</v>
      </c>
      <c r="AU8" s="114" t="s">
        <v>132</v>
      </c>
      <c r="AV8" s="115" t="s">
        <v>133</v>
      </c>
      <c r="AW8" s="115" t="s">
        <v>134</v>
      </c>
      <c r="AX8" s="115" t="s">
        <v>135</v>
      </c>
      <c r="AY8" s="115">
        <v>20.88</v>
      </c>
      <c r="AZ8" s="115" t="s">
        <v>136</v>
      </c>
      <c r="BE8" s="116" t="s">
        <v>156</v>
      </c>
      <c r="BF8" s="117"/>
      <c r="BG8" s="117"/>
      <c r="BH8" s="117"/>
      <c r="BI8" s="118"/>
      <c r="BJ8" s="119">
        <f>'Factores de emisión '!M18</f>
        <v>0</v>
      </c>
    </row>
    <row r="9" spans="1:64" ht="30" customHeight="1" x14ac:dyDescent="0.35">
      <c r="A9" s="248"/>
      <c r="B9" s="111"/>
      <c r="C9" s="268" t="str">
        <f t="shared" si="0"/>
        <v/>
      </c>
      <c r="D9" s="268" t="str">
        <f t="shared" ref="D9:D19" si="2">IF(A9&gt;0,+INDEX($AR$8:$AR$218,MATCH(A9,$AP$8:$AP$135,0)),"")</f>
        <v/>
      </c>
      <c r="E9" s="266">
        <f t="shared" ref="E9:E19" si="3">IF(A9&gt;0,(B9*D9),0)</f>
        <v>0</v>
      </c>
      <c r="F9" s="6"/>
      <c r="G9" s="26"/>
      <c r="H9" s="6"/>
      <c r="I9" s="470"/>
      <c r="J9" s="471"/>
      <c r="K9" s="13"/>
      <c r="L9" s="9"/>
      <c r="M9" s="6"/>
      <c r="N9" s="6"/>
      <c r="O9" s="6"/>
      <c r="P9" s="228"/>
      <c r="Q9" s="13"/>
      <c r="R9" s="268" t="str">
        <f t="shared" ref="R9:R14" si="4">IF(P9&gt;0,"t","")</f>
        <v/>
      </c>
      <c r="S9" s="13"/>
      <c r="T9" s="266">
        <f>Q9*T19*$S$9</f>
        <v>0</v>
      </c>
      <c r="U9" s="6"/>
      <c r="V9" s="6"/>
      <c r="W9" s="6"/>
      <c r="X9" s="112"/>
      <c r="Y9" s="13"/>
      <c r="Z9" s="268" t="str">
        <f>IF(X9='Factores de emisión '!$A$19,'Factores de emisión '!$E$19,IF(X9='Factores de emisión '!$A$20,'Factores de emisión '!$E$20,IF(X9='Factores de emisión '!$A$21,'Factores de emisión '!$E$21,IF(X9='Factores de emisión '!$A$22,'Factores de emisión '!$E$22,""))))</f>
        <v/>
      </c>
      <c r="AA9" s="266" t="str">
        <f t="shared" si="1"/>
        <v/>
      </c>
      <c r="AB9" s="6"/>
      <c r="AC9" s="6"/>
      <c r="AD9" s="6"/>
      <c r="AE9" s="6"/>
      <c r="AF9" s="6"/>
      <c r="AG9" s="6"/>
      <c r="AH9" s="6"/>
      <c r="AI9" s="26"/>
      <c r="AJ9" s="6"/>
      <c r="AK9" s="6"/>
      <c r="AN9" s="114" t="s">
        <v>137</v>
      </c>
      <c r="AO9" s="115" t="s">
        <v>133</v>
      </c>
      <c r="AP9" s="115" t="s">
        <v>138</v>
      </c>
      <c r="AQ9" s="115" t="s">
        <v>134</v>
      </c>
      <c r="AR9" s="115">
        <v>37.316000000000003</v>
      </c>
      <c r="AS9" s="115" t="s">
        <v>136</v>
      </c>
      <c r="AU9" s="114" t="s">
        <v>137</v>
      </c>
      <c r="AV9" s="115" t="s">
        <v>133</v>
      </c>
      <c r="AW9" s="115" t="s">
        <v>134</v>
      </c>
      <c r="AX9" s="115" t="s">
        <v>138</v>
      </c>
      <c r="AY9" s="115">
        <v>37.316000000000003</v>
      </c>
      <c r="AZ9" s="115" t="s">
        <v>136</v>
      </c>
      <c r="BE9" s="477" t="s">
        <v>159</v>
      </c>
      <c r="BF9" s="478"/>
      <c r="BG9" s="478"/>
      <c r="BH9" s="478"/>
      <c r="BI9" s="479"/>
      <c r="BJ9" s="119">
        <f>'Factores de emisión '!M19</f>
        <v>0</v>
      </c>
    </row>
    <row r="10" spans="1:64" ht="30" customHeight="1" x14ac:dyDescent="0.35">
      <c r="A10" s="248"/>
      <c r="B10" s="111"/>
      <c r="C10" s="268" t="str">
        <f t="shared" si="0"/>
        <v/>
      </c>
      <c r="D10" s="268" t="str">
        <f t="shared" si="2"/>
        <v/>
      </c>
      <c r="E10" s="266">
        <f t="shared" si="3"/>
        <v>0</v>
      </c>
      <c r="F10" s="6"/>
      <c r="G10" s="26"/>
      <c r="H10" s="6"/>
      <c r="I10" s="470"/>
      <c r="J10" s="471"/>
      <c r="K10" s="13"/>
      <c r="L10" s="9"/>
      <c r="M10" s="6"/>
      <c r="N10" s="6"/>
      <c r="O10" s="6"/>
      <c r="P10" s="228"/>
      <c r="Q10" s="13"/>
      <c r="R10" s="268" t="str">
        <f t="shared" si="4"/>
        <v/>
      </c>
      <c r="S10" s="13"/>
      <c r="T10" s="266">
        <f>Q10*T19*$S$10</f>
        <v>0</v>
      </c>
      <c r="U10" s="6"/>
      <c r="V10" s="6"/>
      <c r="W10" s="6"/>
      <c r="X10" s="112"/>
      <c r="Y10" s="13"/>
      <c r="Z10" s="268" t="str">
        <f>IF(X10='Factores de emisión '!$A$19,'Factores de emisión '!$E$19,IF(X10='Factores de emisión '!$A$20,'Factores de emisión '!$E$20,IF(X10='Factores de emisión '!$A$21,'Factores de emisión '!$E$21,IF(X10='Factores de emisión '!$A$22,'Factores de emisión '!$E$22,""))))</f>
        <v/>
      </c>
      <c r="AA10" s="266" t="str">
        <f t="shared" si="1"/>
        <v/>
      </c>
      <c r="AB10" s="6"/>
      <c r="AC10" s="6"/>
      <c r="AD10" s="6"/>
      <c r="AE10" s="6"/>
      <c r="AF10" s="6"/>
      <c r="AG10" s="6"/>
      <c r="AH10" s="6"/>
      <c r="AI10" s="26"/>
      <c r="AJ10" s="6"/>
      <c r="AK10" s="6"/>
      <c r="AN10" s="114" t="s">
        <v>139</v>
      </c>
      <c r="AO10" s="115" t="s">
        <v>133</v>
      </c>
      <c r="AP10" s="115" t="s">
        <v>140</v>
      </c>
      <c r="AQ10" s="115" t="s">
        <v>134</v>
      </c>
      <c r="AR10" s="115">
        <v>64.489999999999995</v>
      </c>
      <c r="AS10" s="115" t="s">
        <v>136</v>
      </c>
      <c r="AU10" s="114" t="s">
        <v>139</v>
      </c>
      <c r="AV10" s="115" t="s">
        <v>133</v>
      </c>
      <c r="AW10" s="115" t="s">
        <v>134</v>
      </c>
      <c r="AX10" s="115" t="s">
        <v>140</v>
      </c>
      <c r="AY10" s="115">
        <v>64.489999999999995</v>
      </c>
      <c r="AZ10" s="115" t="s">
        <v>136</v>
      </c>
      <c r="BE10" s="116" t="s">
        <v>162</v>
      </c>
      <c r="BF10" s="117"/>
      <c r="BG10" s="117"/>
      <c r="BH10" s="117"/>
      <c r="BI10" s="118"/>
      <c r="BJ10" s="119">
        <f>'Factores de emisión '!M20</f>
        <v>0</v>
      </c>
      <c r="BL10" s="168" t="s">
        <v>65</v>
      </c>
    </row>
    <row r="11" spans="1:64" ht="30" customHeight="1" x14ac:dyDescent="0.35">
      <c r="A11" s="248"/>
      <c r="B11" s="111"/>
      <c r="C11" s="268" t="str">
        <f t="shared" si="0"/>
        <v/>
      </c>
      <c r="D11" s="268" t="str">
        <f t="shared" si="2"/>
        <v/>
      </c>
      <c r="E11" s="266">
        <f t="shared" si="3"/>
        <v>0</v>
      </c>
      <c r="F11" s="6"/>
      <c r="G11" s="26"/>
      <c r="H11" s="6"/>
      <c r="I11" s="470"/>
      <c r="J11" s="471"/>
      <c r="K11" s="13"/>
      <c r="L11" s="9"/>
      <c r="M11" s="6"/>
      <c r="N11" s="6"/>
      <c r="O11" s="6"/>
      <c r="P11" s="228"/>
      <c r="Q11" s="13"/>
      <c r="R11" s="268" t="str">
        <f t="shared" si="4"/>
        <v/>
      </c>
      <c r="S11" s="13"/>
      <c r="T11" s="266">
        <f>Q11*T19*$S$11</f>
        <v>0</v>
      </c>
      <c r="U11" s="6"/>
      <c r="V11" s="6"/>
      <c r="W11" s="6"/>
      <c r="X11" s="112"/>
      <c r="Y11" s="13"/>
      <c r="Z11" s="268" t="str">
        <f>IF(X11='Factores de emisión '!$A$19,'Factores de emisión '!$E$19,IF(X11='Factores de emisión '!$A$20,'Factores de emisión '!$E$20,IF(X11='Factores de emisión '!$A$21,'Factores de emisión '!$E$21,IF(X11='Factores de emisión '!$A$22,'Factores de emisión '!$E$22,""))))</f>
        <v/>
      </c>
      <c r="AA11" s="266" t="str">
        <f t="shared" si="1"/>
        <v/>
      </c>
      <c r="AB11" s="6"/>
      <c r="AC11" s="6"/>
      <c r="AD11" s="6"/>
      <c r="AE11" s="6"/>
      <c r="AF11" s="6"/>
      <c r="AG11" s="6"/>
      <c r="AH11" s="6"/>
      <c r="AI11" s="26"/>
      <c r="AJ11" s="6"/>
      <c r="AK11" s="6"/>
      <c r="AN11" s="114" t="s">
        <v>141</v>
      </c>
      <c r="AO11" s="115" t="s">
        <v>133</v>
      </c>
      <c r="AP11" s="115" t="s">
        <v>142</v>
      </c>
      <c r="AQ11" s="115" t="s">
        <v>134</v>
      </c>
      <c r="AR11" s="115">
        <v>94.144999999999996</v>
      </c>
      <c r="AS11" s="115" t="s">
        <v>136</v>
      </c>
      <c r="AU11" s="114" t="s">
        <v>141</v>
      </c>
      <c r="AV11" s="115" t="s">
        <v>133</v>
      </c>
      <c r="AW11" s="115" t="s">
        <v>134</v>
      </c>
      <c r="AX11" s="115" t="s">
        <v>142</v>
      </c>
      <c r="AY11" s="115">
        <v>94.144999999999996</v>
      </c>
      <c r="AZ11" s="115" t="s">
        <v>136</v>
      </c>
      <c r="BL11" s="168" t="s">
        <v>62</v>
      </c>
    </row>
    <row r="12" spans="1:64" ht="30" customHeight="1" x14ac:dyDescent="0.35">
      <c r="A12" s="248"/>
      <c r="B12" s="111"/>
      <c r="C12" s="268" t="str">
        <f t="shared" si="0"/>
        <v/>
      </c>
      <c r="D12" s="268" t="str">
        <f t="shared" si="2"/>
        <v/>
      </c>
      <c r="E12" s="266">
        <f t="shared" si="3"/>
        <v>0</v>
      </c>
      <c r="F12" s="6"/>
      <c r="G12" s="26"/>
      <c r="H12" s="6"/>
      <c r="I12" s="470"/>
      <c r="J12" s="471"/>
      <c r="K12" s="13"/>
      <c r="L12" s="9"/>
      <c r="M12" s="6"/>
      <c r="N12" s="6"/>
      <c r="O12" s="6"/>
      <c r="P12" s="228"/>
      <c r="Q12" s="13"/>
      <c r="R12" s="268" t="str">
        <f t="shared" si="4"/>
        <v/>
      </c>
      <c r="S12" s="13"/>
      <c r="T12" s="266">
        <f>Q12*T19*$S$12</f>
        <v>0</v>
      </c>
      <c r="U12" s="6"/>
      <c r="V12" s="6"/>
      <c r="W12" s="6"/>
      <c r="X12" s="112"/>
      <c r="Y12" s="13"/>
      <c r="Z12" s="268" t="str">
        <f>IF(X12='Factores de emisión '!$A$19,'Factores de emisión '!$E$19,IF(X12='Factores de emisión '!$A$20,'Factores de emisión '!$E$20,IF(X12='Factores de emisión '!$A$21,'Factores de emisión '!$E$21,IF(X12='Factores de emisión '!$A$22,'Factores de emisión '!$E$22,""))))</f>
        <v/>
      </c>
      <c r="AA12" s="266" t="str">
        <f>IF(Y12&gt;0,Y12*Z12,"")</f>
        <v/>
      </c>
      <c r="AB12" s="6"/>
      <c r="AC12" s="6"/>
      <c r="AD12" s="6"/>
      <c r="AE12" s="6"/>
      <c r="AF12" s="6"/>
      <c r="AG12" s="6"/>
      <c r="AH12" s="6"/>
      <c r="AI12" s="26"/>
      <c r="AJ12" s="6"/>
      <c r="AK12" s="6"/>
      <c r="AN12" s="114" t="s">
        <v>145</v>
      </c>
      <c r="AO12" s="115" t="s">
        <v>133</v>
      </c>
      <c r="AP12" s="115" t="s">
        <v>146</v>
      </c>
      <c r="AQ12" s="115" t="s">
        <v>134</v>
      </c>
      <c r="AR12" s="115">
        <v>122.93600000000001</v>
      </c>
      <c r="AS12" s="115" t="s">
        <v>136</v>
      </c>
      <c r="AU12" s="114" t="s">
        <v>145</v>
      </c>
      <c r="AV12" s="115" t="s">
        <v>133</v>
      </c>
      <c r="AW12" s="115" t="s">
        <v>134</v>
      </c>
      <c r="AX12" s="115" t="s">
        <v>146</v>
      </c>
      <c r="AY12" s="115">
        <v>122.93600000000001</v>
      </c>
      <c r="AZ12" s="115" t="s">
        <v>136</v>
      </c>
      <c r="BF12" s="7" t="s">
        <v>42</v>
      </c>
      <c r="BL12" s="168" t="s">
        <v>165</v>
      </c>
    </row>
    <row r="13" spans="1:64" ht="30" customHeight="1" x14ac:dyDescent="0.35">
      <c r="A13" s="248"/>
      <c r="B13" s="111"/>
      <c r="C13" s="268" t="str">
        <f t="shared" si="0"/>
        <v/>
      </c>
      <c r="D13" s="268" t="str">
        <f t="shared" si="2"/>
        <v/>
      </c>
      <c r="E13" s="266">
        <f t="shared" si="3"/>
        <v>0</v>
      </c>
      <c r="F13" s="6"/>
      <c r="G13" s="26"/>
      <c r="H13" s="6"/>
      <c r="I13" s="470"/>
      <c r="J13" s="471"/>
      <c r="K13" s="13"/>
      <c r="L13" s="9"/>
      <c r="M13" s="6"/>
      <c r="N13" s="6"/>
      <c r="O13" s="6"/>
      <c r="P13" s="228"/>
      <c r="Q13" s="13"/>
      <c r="R13" s="268" t="str">
        <f t="shared" si="4"/>
        <v/>
      </c>
      <c r="S13" s="13"/>
      <c r="T13" s="266">
        <f>Q13*T19*$S$13</f>
        <v>0</v>
      </c>
      <c r="U13" s="6"/>
      <c r="V13" s="6"/>
      <c r="W13" s="6"/>
      <c r="X13" s="112"/>
      <c r="Y13" s="13"/>
      <c r="Z13" s="268" t="str">
        <f>IF(X13='Factores de emisión '!$A$19,'Factores de emisión '!$E$19,IF(X13='Factores de emisión '!$A$20,'Factores de emisión '!$E$20,IF(X13='Factores de emisión '!$A$21,'Factores de emisión '!$E$21,IF(X13='Factores de emisión '!$A$22,'Factores de emisión '!$E$22,""))))</f>
        <v/>
      </c>
      <c r="AA13" s="266" t="str">
        <f t="shared" ref="AA13:AA14" si="5">IF(Y13&gt;0,Y13*Z13,"")</f>
        <v/>
      </c>
      <c r="AB13" s="6"/>
      <c r="AC13" s="6"/>
      <c r="AD13" s="6"/>
      <c r="AE13" s="6"/>
      <c r="AF13" s="6"/>
      <c r="AG13" s="6"/>
      <c r="AH13" s="6"/>
      <c r="AI13" s="26"/>
      <c r="AJ13" s="6"/>
      <c r="AK13" s="6"/>
      <c r="AN13" s="114" t="s">
        <v>148</v>
      </c>
      <c r="AO13" s="115" t="s">
        <v>133</v>
      </c>
      <c r="AP13" s="115" t="s">
        <v>149</v>
      </c>
      <c r="AQ13" s="115" t="s">
        <v>134</v>
      </c>
      <c r="AR13" s="115">
        <v>69.183999999999997</v>
      </c>
      <c r="AS13" s="115" t="s">
        <v>136</v>
      </c>
      <c r="AU13" s="114" t="s">
        <v>148</v>
      </c>
      <c r="AV13" s="115" t="s">
        <v>133</v>
      </c>
      <c r="AW13" s="115" t="s">
        <v>134</v>
      </c>
      <c r="AX13" s="115" t="s">
        <v>149</v>
      </c>
      <c r="AY13" s="115">
        <v>69.183999999999997</v>
      </c>
      <c r="AZ13" s="115" t="s">
        <v>136</v>
      </c>
      <c r="BF13" s="120" t="s">
        <v>134</v>
      </c>
      <c r="BL13" s="168" t="s">
        <v>64</v>
      </c>
    </row>
    <row r="14" spans="1:64" ht="30" customHeight="1" x14ac:dyDescent="0.35">
      <c r="A14" s="248"/>
      <c r="B14" s="111"/>
      <c r="C14" s="268" t="str">
        <f t="shared" si="0"/>
        <v/>
      </c>
      <c r="D14" s="268" t="str">
        <f t="shared" si="2"/>
        <v/>
      </c>
      <c r="E14" s="266">
        <f t="shared" si="3"/>
        <v>0</v>
      </c>
      <c r="F14" s="6"/>
      <c r="G14" s="26"/>
      <c r="H14" s="6"/>
      <c r="I14" s="6"/>
      <c r="J14" s="6"/>
      <c r="K14" s="6"/>
      <c r="L14" s="6"/>
      <c r="M14" s="6"/>
      <c r="N14" s="6"/>
      <c r="O14" s="6"/>
      <c r="P14" s="228"/>
      <c r="Q14" s="13"/>
      <c r="R14" s="268" t="str">
        <f t="shared" si="4"/>
        <v/>
      </c>
      <c r="S14" s="13"/>
      <c r="T14" s="266">
        <f>S14*Q14*T19</f>
        <v>0</v>
      </c>
      <c r="U14" s="6"/>
      <c r="V14" s="6"/>
      <c r="W14" s="6"/>
      <c r="X14" s="112"/>
      <c r="Y14" s="13"/>
      <c r="Z14" s="268" t="str">
        <f>IF(X14='Factores de emisión '!$A$19,'Factores de emisión '!$E$19,IF(X14='Factores de emisión '!$A$20,'Factores de emisión '!$E$20,IF(X14='Factores de emisión '!$A$21,'Factores de emisión '!$E$21,IF(X14='Factores de emisión '!$A$22,'Factores de emisión '!$E$22,""))))</f>
        <v/>
      </c>
      <c r="AA14" s="266" t="str">
        <f t="shared" si="5"/>
        <v/>
      </c>
      <c r="AB14" s="6"/>
      <c r="AC14" s="6"/>
      <c r="AD14" s="6"/>
      <c r="AE14" s="6"/>
      <c r="AF14" s="6"/>
      <c r="AG14" s="6"/>
      <c r="AH14" s="6"/>
      <c r="AI14" s="26"/>
      <c r="AJ14" s="6"/>
      <c r="AK14" s="6"/>
      <c r="AN14" s="114" t="s">
        <v>151</v>
      </c>
      <c r="AO14" s="115" t="s">
        <v>133</v>
      </c>
      <c r="AP14" s="115" t="s">
        <v>152</v>
      </c>
      <c r="AQ14" s="115" t="s">
        <v>134</v>
      </c>
      <c r="AR14" s="115">
        <v>105.75700000000001</v>
      </c>
      <c r="AS14" s="115" t="s">
        <v>136</v>
      </c>
      <c r="AU14" s="114" t="s">
        <v>151</v>
      </c>
      <c r="AV14" s="115" t="s">
        <v>133</v>
      </c>
      <c r="AW14" s="115" t="s">
        <v>134</v>
      </c>
      <c r="AX14" s="115" t="s">
        <v>152</v>
      </c>
      <c r="AY14" s="115">
        <v>105.75700000000001</v>
      </c>
      <c r="AZ14" s="115" t="s">
        <v>136</v>
      </c>
      <c r="BF14" s="120" t="s">
        <v>130</v>
      </c>
    </row>
    <row r="15" spans="1:64" ht="30" customHeight="1" x14ac:dyDescent="0.35">
      <c r="A15" s="248"/>
      <c r="B15" s="111"/>
      <c r="C15" s="268" t="str">
        <f t="shared" si="0"/>
        <v/>
      </c>
      <c r="D15" s="268" t="str">
        <f t="shared" si="2"/>
        <v/>
      </c>
      <c r="E15" s="266">
        <f t="shared" si="3"/>
        <v>0</v>
      </c>
      <c r="F15" s="6"/>
      <c r="G15" s="26"/>
      <c r="H15" s="6"/>
      <c r="I15" s="468" t="s">
        <v>123</v>
      </c>
      <c r="J15" s="468"/>
      <c r="K15" s="468"/>
      <c r="L15" s="468"/>
      <c r="M15" s="468"/>
      <c r="N15" s="468"/>
      <c r="O15" s="6"/>
      <c r="P15" s="155"/>
      <c r="Q15" s="155"/>
      <c r="R15" s="155"/>
      <c r="S15" s="155"/>
      <c r="T15" s="155"/>
      <c r="U15" s="155"/>
      <c r="V15" s="6"/>
      <c r="W15" s="6"/>
      <c r="X15" s="6"/>
      <c r="Y15" s="6"/>
      <c r="Z15" s="6"/>
      <c r="AA15" s="6"/>
      <c r="AB15" s="6"/>
      <c r="AC15" s="6"/>
      <c r="AD15" s="6"/>
      <c r="AE15" s="6"/>
      <c r="AF15" s="6"/>
      <c r="AG15" s="6"/>
      <c r="AH15" s="6"/>
      <c r="AI15" s="26"/>
      <c r="AJ15" s="6"/>
      <c r="AK15" s="6"/>
      <c r="AN15" s="114" t="s">
        <v>157</v>
      </c>
      <c r="AO15" s="115" t="s">
        <v>133</v>
      </c>
      <c r="AP15" s="115" t="s">
        <v>158</v>
      </c>
      <c r="AQ15" s="115" t="s">
        <v>134</v>
      </c>
      <c r="AR15" s="115">
        <v>124.042</v>
      </c>
      <c r="AS15" s="115" t="s">
        <v>136</v>
      </c>
      <c r="AU15" s="114" t="s">
        <v>157</v>
      </c>
      <c r="AV15" s="115" t="s">
        <v>133</v>
      </c>
      <c r="AW15" s="115" t="s">
        <v>134</v>
      </c>
      <c r="AX15" s="115" t="s">
        <v>158</v>
      </c>
      <c r="AY15" s="115">
        <v>124.042</v>
      </c>
      <c r="AZ15" s="115" t="s">
        <v>136</v>
      </c>
      <c r="BF15" s="120" t="s">
        <v>686</v>
      </c>
    </row>
    <row r="16" spans="1:64" ht="30" customHeight="1" x14ac:dyDescent="0.35">
      <c r="A16" s="248"/>
      <c r="B16" s="111"/>
      <c r="C16" s="268" t="str">
        <f t="shared" si="0"/>
        <v/>
      </c>
      <c r="D16" s="268" t="str">
        <f t="shared" si="2"/>
        <v/>
      </c>
      <c r="E16" s="266">
        <f t="shared" si="3"/>
        <v>0</v>
      </c>
      <c r="F16" s="6"/>
      <c r="G16" s="26"/>
      <c r="H16" s="6"/>
      <c r="I16" s="468"/>
      <c r="J16" s="468"/>
      <c r="K16" s="468"/>
      <c r="L16" s="468"/>
      <c r="M16" s="468"/>
      <c r="N16" s="468"/>
      <c r="O16" s="6"/>
      <c r="P16" s="155"/>
      <c r="Q16" s="155"/>
      <c r="R16" s="155"/>
      <c r="S16" s="155"/>
      <c r="T16" s="155"/>
      <c r="U16" s="155"/>
      <c r="V16" s="6"/>
      <c r="W16" s="6"/>
      <c r="X16" s="6"/>
      <c r="Y16" s="6"/>
      <c r="Z16" s="6"/>
      <c r="AA16" s="6"/>
      <c r="AB16" s="6"/>
      <c r="AC16" s="6"/>
      <c r="AD16" s="6"/>
      <c r="AE16" s="6"/>
      <c r="AF16" s="6"/>
      <c r="AG16" s="6"/>
      <c r="AH16" s="6"/>
      <c r="AI16" s="26"/>
      <c r="AJ16" s="6"/>
      <c r="AK16" s="6"/>
      <c r="AN16" s="114" t="s">
        <v>160</v>
      </c>
      <c r="AO16" s="115" t="s">
        <v>133</v>
      </c>
      <c r="AP16" s="115" t="s">
        <v>161</v>
      </c>
      <c r="AQ16" s="115" t="s">
        <v>134</v>
      </c>
      <c r="AR16" s="115">
        <v>4.6950000000000003</v>
      </c>
      <c r="AS16" s="115" t="s">
        <v>136</v>
      </c>
      <c r="AU16" s="114" t="s">
        <v>160</v>
      </c>
      <c r="AV16" s="115" t="s">
        <v>133</v>
      </c>
      <c r="AW16" s="115" t="s">
        <v>134</v>
      </c>
      <c r="AX16" s="115" t="s">
        <v>161</v>
      </c>
      <c r="AY16" s="115">
        <v>4.6950000000000003</v>
      </c>
      <c r="AZ16" s="115" t="s">
        <v>136</v>
      </c>
      <c r="BF16" s="120" t="s">
        <v>129</v>
      </c>
    </row>
    <row r="17" spans="1:58" ht="30" customHeight="1" x14ac:dyDescent="0.35">
      <c r="A17" s="248"/>
      <c r="B17" s="111"/>
      <c r="C17" s="268" t="str">
        <f t="shared" si="0"/>
        <v/>
      </c>
      <c r="D17" s="268" t="str">
        <f t="shared" si="2"/>
        <v/>
      </c>
      <c r="E17" s="266">
        <f t="shared" si="3"/>
        <v>0</v>
      </c>
      <c r="F17" s="6"/>
      <c r="G17" s="26"/>
      <c r="I17" s="186"/>
      <c r="J17" s="186"/>
      <c r="K17" s="186"/>
      <c r="L17" s="186"/>
      <c r="M17" s="186"/>
      <c r="N17" s="186"/>
      <c r="O17" s="6"/>
      <c r="P17" s="156"/>
      <c r="Q17" s="323"/>
      <c r="R17" s="473" t="s">
        <v>781</v>
      </c>
      <c r="S17" s="473"/>
      <c r="T17" s="473"/>
      <c r="U17" s="473"/>
      <c r="V17" s="230"/>
      <c r="W17" s="6"/>
      <c r="X17" s="6"/>
      <c r="Y17" s="6"/>
      <c r="Z17" s="6"/>
      <c r="AA17" s="6"/>
      <c r="AB17" s="6"/>
      <c r="AC17" s="6"/>
      <c r="AD17" s="6"/>
      <c r="AE17" s="6"/>
      <c r="AF17" s="6"/>
      <c r="AG17" s="6"/>
      <c r="AH17" s="6"/>
      <c r="AI17" s="107"/>
      <c r="AJ17" s="6"/>
      <c r="AK17" s="6"/>
      <c r="AN17" s="114" t="s">
        <v>163</v>
      </c>
      <c r="AO17" s="115" t="s">
        <v>133</v>
      </c>
      <c r="AP17" s="115" t="s">
        <v>164</v>
      </c>
      <c r="AQ17" s="115" t="s">
        <v>134</v>
      </c>
      <c r="AR17" s="115">
        <v>24.588999999999999</v>
      </c>
      <c r="AS17" s="115" t="s">
        <v>136</v>
      </c>
      <c r="AU17" s="114" t="s">
        <v>163</v>
      </c>
      <c r="AV17" s="115" t="s">
        <v>133</v>
      </c>
      <c r="AW17" s="115" t="s">
        <v>134</v>
      </c>
      <c r="AX17" s="115" t="s">
        <v>164</v>
      </c>
      <c r="AY17" s="115">
        <v>24.588999999999999</v>
      </c>
      <c r="AZ17" s="115" t="s">
        <v>136</v>
      </c>
      <c r="BF17" s="120" t="s">
        <v>555</v>
      </c>
    </row>
    <row r="18" spans="1:58" ht="30" customHeight="1" x14ac:dyDescent="0.35">
      <c r="A18" s="248"/>
      <c r="B18" s="111"/>
      <c r="C18" s="268" t="str">
        <f t="shared" si="0"/>
        <v/>
      </c>
      <c r="D18" s="268" t="str">
        <f t="shared" si="2"/>
        <v/>
      </c>
      <c r="E18" s="266">
        <f t="shared" si="3"/>
        <v>0</v>
      </c>
      <c r="F18" s="6"/>
      <c r="G18" s="26"/>
      <c r="H18" s="6"/>
      <c r="I18" s="155"/>
      <c r="J18" s="155"/>
      <c r="K18" s="155"/>
      <c r="L18" s="155"/>
      <c r="M18" s="155"/>
      <c r="N18" s="155"/>
      <c r="O18" s="6"/>
      <c r="P18" s="323"/>
      <c r="Q18" s="323"/>
      <c r="R18" s="473"/>
      <c r="S18" s="473"/>
      <c r="T18" s="473"/>
      <c r="U18" s="473"/>
      <c r="V18" s="230"/>
      <c r="W18" s="6"/>
      <c r="X18" s="6"/>
      <c r="Y18" s="6"/>
      <c r="Z18" s="6"/>
      <c r="AA18" s="6"/>
      <c r="AB18" s="6"/>
      <c r="AC18" s="6"/>
      <c r="AD18" s="6"/>
      <c r="AE18" s="6"/>
      <c r="AF18" s="6"/>
      <c r="AG18" s="6"/>
      <c r="AH18" s="6"/>
      <c r="AI18" s="107"/>
      <c r="AJ18" s="6"/>
      <c r="AK18" s="6"/>
      <c r="AN18" s="114" t="s">
        <v>166</v>
      </c>
      <c r="AO18" s="115" t="s">
        <v>133</v>
      </c>
      <c r="AP18" s="115" t="s">
        <v>167</v>
      </c>
      <c r="AQ18" s="115" t="s">
        <v>134</v>
      </c>
      <c r="AR18" s="115">
        <v>33.356000000000002</v>
      </c>
      <c r="AS18" s="115" t="s">
        <v>136</v>
      </c>
      <c r="AU18" s="114" t="s">
        <v>166</v>
      </c>
      <c r="AV18" s="115" t="s">
        <v>133</v>
      </c>
      <c r="AW18" s="115" t="s">
        <v>134</v>
      </c>
      <c r="AX18" s="115" t="s">
        <v>167</v>
      </c>
      <c r="AY18" s="115">
        <v>33.356000000000002</v>
      </c>
      <c r="AZ18" s="115" t="s">
        <v>136</v>
      </c>
      <c r="BF18" s="120" t="s">
        <v>474</v>
      </c>
    </row>
    <row r="19" spans="1:58" ht="30" customHeight="1" x14ac:dyDescent="0.35">
      <c r="A19" s="248"/>
      <c r="B19" s="111"/>
      <c r="C19" s="268" t="str">
        <f t="shared" si="0"/>
        <v/>
      </c>
      <c r="D19" s="268" t="str">
        <f t="shared" si="2"/>
        <v/>
      </c>
      <c r="E19" s="266">
        <f t="shared" si="3"/>
        <v>0</v>
      </c>
      <c r="F19" s="121"/>
      <c r="G19" s="10"/>
      <c r="H19" s="6"/>
      <c r="I19" s="476" t="s">
        <v>685</v>
      </c>
      <c r="J19" s="476"/>
      <c r="K19" s="476"/>
      <c r="M19" s="6"/>
      <c r="N19" s="6"/>
      <c r="O19" s="6"/>
      <c r="P19" s="481" t="s">
        <v>782</v>
      </c>
      <c r="Q19" s="481"/>
      <c r="R19" s="482" t="s">
        <v>792</v>
      </c>
      <c r="S19" s="482"/>
      <c r="T19" s="324">
        <v>0.122</v>
      </c>
      <c r="U19" s="325"/>
      <c r="V19" s="6"/>
      <c r="W19" s="6"/>
      <c r="X19" s="6"/>
      <c r="Y19" s="6"/>
      <c r="Z19" s="6"/>
      <c r="AA19" s="6"/>
      <c r="AB19" s="6"/>
      <c r="AC19" s="6"/>
      <c r="AD19" s="6"/>
      <c r="AE19" s="6"/>
      <c r="AF19" s="6"/>
      <c r="AG19" s="6"/>
      <c r="AH19" s="6"/>
      <c r="AI19" s="6"/>
      <c r="AJ19" s="6"/>
      <c r="AK19" s="6"/>
      <c r="AN19" s="114" t="s">
        <v>168</v>
      </c>
      <c r="AO19" s="115" t="s">
        <v>133</v>
      </c>
      <c r="AP19" s="115" t="s">
        <v>169</v>
      </c>
      <c r="AQ19" s="115" t="s">
        <v>134</v>
      </c>
      <c r="AR19" s="115">
        <v>41.76</v>
      </c>
      <c r="AS19" s="115" t="s">
        <v>136</v>
      </c>
      <c r="AU19" s="114" t="s">
        <v>168</v>
      </c>
      <c r="AV19" s="115" t="s">
        <v>133</v>
      </c>
      <c r="AW19" s="115" t="s">
        <v>134</v>
      </c>
      <c r="AX19" s="115" t="s">
        <v>169</v>
      </c>
      <c r="AY19" s="115">
        <v>41.76</v>
      </c>
      <c r="AZ19" s="115" t="s">
        <v>136</v>
      </c>
      <c r="BF19" s="120" t="s">
        <v>480</v>
      </c>
    </row>
    <row r="20" spans="1:58" ht="36" customHeight="1" x14ac:dyDescent="0.35">
      <c r="A20" s="474" t="s">
        <v>674</v>
      </c>
      <c r="B20" s="474"/>
      <c r="C20" s="474"/>
      <c r="D20" s="474"/>
      <c r="E20" s="474"/>
      <c r="F20" s="475"/>
      <c r="G20" s="155"/>
      <c r="H20" s="6"/>
      <c r="I20" s="476"/>
      <c r="J20" s="476"/>
      <c r="K20" s="476"/>
      <c r="L20" s="484">
        <f>F8+L8+U8+AB8+G41+G23</f>
        <v>0</v>
      </c>
      <c r="M20" s="6"/>
      <c r="N20" s="6"/>
      <c r="O20" s="6"/>
      <c r="P20" s="483" t="s">
        <v>791</v>
      </c>
      <c r="Q20" s="483"/>
      <c r="R20" s="483"/>
      <c r="S20" s="483"/>
      <c r="T20" s="483"/>
      <c r="U20" s="483"/>
      <c r="V20" s="6"/>
      <c r="W20" s="6"/>
      <c r="X20" s="6"/>
      <c r="Y20" s="6"/>
      <c r="Z20" s="6"/>
      <c r="AA20" s="6"/>
      <c r="AB20" s="6"/>
      <c r="AC20" s="6"/>
      <c r="AD20" s="6"/>
      <c r="AE20" s="6"/>
      <c r="AF20" s="6"/>
      <c r="AH20" s="6"/>
      <c r="AI20" s="6"/>
      <c r="AJ20" s="6"/>
      <c r="AK20" s="6"/>
      <c r="AN20" s="114" t="s">
        <v>170</v>
      </c>
      <c r="AO20" s="115" t="s">
        <v>133</v>
      </c>
      <c r="AP20" s="115" t="s">
        <v>171</v>
      </c>
      <c r="AQ20" s="115" t="s">
        <v>134</v>
      </c>
      <c r="AR20" s="115">
        <v>74.13</v>
      </c>
      <c r="AS20" s="115" t="s">
        <v>136</v>
      </c>
      <c r="AU20" s="114" t="s">
        <v>170</v>
      </c>
      <c r="AV20" s="115" t="s">
        <v>133</v>
      </c>
      <c r="AW20" s="115" t="s">
        <v>134</v>
      </c>
      <c r="AX20" s="115" t="s">
        <v>171</v>
      </c>
      <c r="AY20" s="115">
        <v>74.13</v>
      </c>
      <c r="AZ20" s="115" t="s">
        <v>136</v>
      </c>
      <c r="BF20" s="120" t="s">
        <v>614</v>
      </c>
    </row>
    <row r="21" spans="1:58" ht="15.6" customHeight="1" x14ac:dyDescent="0.35">
      <c r="A21" s="472" t="s">
        <v>802</v>
      </c>
      <c r="B21" s="472"/>
      <c r="C21" s="472"/>
      <c r="D21" s="472"/>
      <c r="E21" s="472"/>
      <c r="F21" s="472"/>
      <c r="G21" s="472"/>
      <c r="H21" s="6"/>
      <c r="I21" s="476"/>
      <c r="J21" s="476"/>
      <c r="K21" s="476"/>
      <c r="L21" s="484"/>
      <c r="M21" s="6"/>
      <c r="N21" s="6"/>
      <c r="O21" s="6"/>
      <c r="P21" s="26"/>
      <c r="Q21" s="26"/>
      <c r="R21" s="230"/>
      <c r="S21" s="230"/>
      <c r="T21" s="230"/>
      <c r="U21" s="230"/>
      <c r="V21" s="121"/>
      <c r="W21" s="121"/>
      <c r="X21" s="121"/>
      <c r="Y21" s="121"/>
      <c r="Z21" s="121"/>
      <c r="AA21" s="121"/>
      <c r="AB21" s="6"/>
      <c r="AC21" s="6"/>
      <c r="AD21" s="6"/>
      <c r="AE21" s="6"/>
      <c r="AF21" s="6"/>
      <c r="AG21" s="6"/>
      <c r="AH21" s="6"/>
      <c r="AI21" s="6"/>
      <c r="AJ21" s="6"/>
      <c r="AK21" s="6"/>
      <c r="AN21" s="114" t="s">
        <v>173</v>
      </c>
      <c r="AO21" s="115" t="s">
        <v>133</v>
      </c>
      <c r="AP21" s="115" t="s">
        <v>174</v>
      </c>
      <c r="AQ21" s="115" t="s">
        <v>134</v>
      </c>
      <c r="AR21" s="115">
        <v>25.946000000000002</v>
      </c>
      <c r="AS21" s="115" t="s">
        <v>136</v>
      </c>
      <c r="AU21" s="114" t="s">
        <v>173</v>
      </c>
      <c r="AV21" s="115" t="s">
        <v>133</v>
      </c>
      <c r="AW21" s="115" t="s">
        <v>134</v>
      </c>
      <c r="AX21" s="115" t="s">
        <v>174</v>
      </c>
      <c r="AY21" s="115">
        <v>25.946000000000002</v>
      </c>
      <c r="AZ21" s="115" t="s">
        <v>136</v>
      </c>
      <c r="BF21" s="16"/>
    </row>
    <row r="22" spans="1:58" ht="54.6" customHeight="1" x14ac:dyDescent="0.35">
      <c r="A22" s="281" t="s">
        <v>115</v>
      </c>
      <c r="B22" s="320" t="s">
        <v>111</v>
      </c>
      <c r="C22" s="320" t="s">
        <v>112</v>
      </c>
      <c r="D22" s="281" t="s">
        <v>783</v>
      </c>
      <c r="E22" s="281" t="s">
        <v>779</v>
      </c>
      <c r="F22" s="281" t="s">
        <v>114</v>
      </c>
      <c r="G22" s="281" t="s">
        <v>829</v>
      </c>
      <c r="H22" s="6"/>
      <c r="I22" s="6"/>
      <c r="J22" s="6"/>
      <c r="K22" s="6"/>
      <c r="L22" s="6"/>
      <c r="M22" s="6"/>
      <c r="N22" s="6"/>
      <c r="O22" s="6"/>
      <c r="P22" s="26"/>
      <c r="Q22" s="26"/>
      <c r="R22" s="26"/>
      <c r="S22" s="26"/>
      <c r="T22" s="26"/>
      <c r="U22" s="26"/>
      <c r="V22" s="121"/>
      <c r="W22" s="121"/>
      <c r="X22" s="121"/>
      <c r="Y22" s="121"/>
      <c r="Z22" s="121"/>
      <c r="AA22" s="121"/>
      <c r="AB22" s="6"/>
      <c r="AC22" s="6"/>
      <c r="AD22" s="6"/>
      <c r="AE22" s="6"/>
      <c r="AF22" s="6"/>
      <c r="AG22" s="6"/>
      <c r="AH22" s="6"/>
      <c r="AI22" s="6"/>
      <c r="AJ22" s="6"/>
      <c r="AK22" s="6"/>
      <c r="AN22" s="114" t="s">
        <v>175</v>
      </c>
      <c r="AO22" s="115" t="s">
        <v>133</v>
      </c>
      <c r="AP22" s="115" t="s">
        <v>176</v>
      </c>
      <c r="AQ22" s="115" t="s">
        <v>134</v>
      </c>
      <c r="AR22" s="115">
        <v>35.829000000000001</v>
      </c>
      <c r="AS22" s="115" t="s">
        <v>136</v>
      </c>
      <c r="AU22" s="114" t="s">
        <v>175</v>
      </c>
      <c r="AV22" s="115" t="s">
        <v>133</v>
      </c>
      <c r="AW22" s="115" t="s">
        <v>134</v>
      </c>
      <c r="AX22" s="115" t="s">
        <v>176</v>
      </c>
      <c r="AY22" s="115">
        <v>35.829000000000001</v>
      </c>
      <c r="AZ22" s="115" t="s">
        <v>136</v>
      </c>
    </row>
    <row r="23" spans="1:58" ht="30" customHeight="1" x14ac:dyDescent="0.35">
      <c r="A23" s="248"/>
      <c r="B23" s="111"/>
      <c r="C23" s="268" t="str">
        <f t="shared" ref="C23:C32" si="6">IF(A23&gt;0,INDEX($AQ$8:$AQ$228,MATCH(A23,$AP$8:$AP$228,0)),"")</f>
        <v/>
      </c>
      <c r="D23" s="268" t="str">
        <f t="shared" ref="D23:D32" si="7">IF(A23&gt;0,+INDEX($AR$8:$AR$228,MATCH(A23,$AP$8:$AP$228,0)),"")</f>
        <v/>
      </c>
      <c r="E23" s="13"/>
      <c r="F23" s="262" t="str">
        <f>IF(A23&gt;0,(B23*D23+E23*B23*E36),"")</f>
        <v/>
      </c>
      <c r="G23" s="246">
        <f>SUM(F23:F32)</f>
        <v>0</v>
      </c>
      <c r="H23" s="6"/>
      <c r="I23" s="6"/>
      <c r="J23" s="6"/>
      <c r="K23" s="6"/>
      <c r="L23" s="6"/>
      <c r="M23" s="6"/>
      <c r="N23" s="6"/>
      <c r="O23" s="6"/>
      <c r="P23" s="26"/>
      <c r="Q23" s="26"/>
      <c r="R23" s="26"/>
      <c r="S23" s="26"/>
      <c r="T23" s="26"/>
      <c r="U23" s="26"/>
      <c r="V23" s="121"/>
      <c r="W23" s="121"/>
      <c r="X23" s="121"/>
      <c r="Y23" s="121"/>
      <c r="Z23" s="122"/>
      <c r="AA23" s="121"/>
      <c r="AB23" s="6"/>
      <c r="AC23" s="6"/>
      <c r="AD23" s="6"/>
      <c r="AE23" s="6"/>
      <c r="AF23" s="6"/>
      <c r="AG23" s="6"/>
      <c r="AH23" s="6"/>
      <c r="AI23" s="6"/>
      <c r="AJ23" s="6"/>
      <c r="AK23" s="6"/>
      <c r="AN23" s="114" t="s">
        <v>177</v>
      </c>
      <c r="AO23" s="115" t="s">
        <v>133</v>
      </c>
      <c r="AP23" s="115" t="s">
        <v>178</v>
      </c>
      <c r="AQ23" s="115" t="s">
        <v>134</v>
      </c>
      <c r="AR23" s="115">
        <v>17.05</v>
      </c>
      <c r="AS23" s="115" t="s">
        <v>136</v>
      </c>
      <c r="AU23" s="114" t="s">
        <v>177</v>
      </c>
      <c r="AV23" s="115" t="s">
        <v>133</v>
      </c>
      <c r="AW23" s="115" t="s">
        <v>134</v>
      </c>
      <c r="AX23" s="115" t="s">
        <v>178</v>
      </c>
      <c r="AY23" s="115">
        <v>17.05</v>
      </c>
      <c r="AZ23" s="115" t="s">
        <v>136</v>
      </c>
    </row>
    <row r="24" spans="1:58" ht="30" customHeight="1" x14ac:dyDescent="0.35">
      <c r="A24" s="248"/>
      <c r="B24" s="111"/>
      <c r="C24" s="268" t="str">
        <f t="shared" si="6"/>
        <v/>
      </c>
      <c r="D24" s="268" t="str">
        <f t="shared" si="7"/>
        <v/>
      </c>
      <c r="E24" s="13"/>
      <c r="F24" s="266" t="str">
        <f>IF(A24&gt;0,(B24*D24+E24*B24*E36),"")</f>
        <v/>
      </c>
      <c r="G24" s="6"/>
      <c r="H24" s="6"/>
      <c r="I24" s="6"/>
      <c r="J24" s="6"/>
      <c r="K24" s="6"/>
      <c r="L24" s="6"/>
      <c r="M24" s="6"/>
      <c r="N24" s="6"/>
      <c r="O24" s="6"/>
      <c r="P24" s="26"/>
      <c r="Q24" s="26"/>
      <c r="R24" s="26"/>
      <c r="S24" s="26"/>
      <c r="T24" s="26"/>
      <c r="U24" s="26"/>
      <c r="V24" s="121"/>
      <c r="W24" s="121"/>
      <c r="X24" s="121"/>
      <c r="Y24" s="121"/>
      <c r="Z24" s="121"/>
      <c r="AA24" s="121"/>
      <c r="AB24" s="6"/>
      <c r="AC24" s="6"/>
      <c r="AD24" s="6"/>
      <c r="AE24" s="6"/>
      <c r="AF24" s="6"/>
      <c r="AG24" s="6"/>
      <c r="AH24" s="6"/>
      <c r="AI24" s="6"/>
      <c r="AJ24" s="6"/>
      <c r="AK24" s="6"/>
      <c r="AN24" s="114" t="s">
        <v>179</v>
      </c>
      <c r="AO24" s="115" t="s">
        <v>133</v>
      </c>
      <c r="AP24" s="115" t="s">
        <v>180</v>
      </c>
      <c r="AQ24" s="115" t="s">
        <v>134</v>
      </c>
      <c r="AR24" s="115">
        <v>102.057</v>
      </c>
      <c r="AS24" s="115" t="s">
        <v>136</v>
      </c>
      <c r="AU24" s="114" t="s">
        <v>179</v>
      </c>
      <c r="AV24" s="115" t="s">
        <v>133</v>
      </c>
      <c r="AW24" s="115" t="s">
        <v>134</v>
      </c>
      <c r="AX24" s="115" t="s">
        <v>180</v>
      </c>
      <c r="AY24" s="115">
        <v>102.057</v>
      </c>
      <c r="AZ24" s="115" t="s">
        <v>136</v>
      </c>
    </row>
    <row r="25" spans="1:58" ht="30" customHeight="1" x14ac:dyDescent="0.35">
      <c r="A25" s="248"/>
      <c r="B25" s="111"/>
      <c r="C25" s="268" t="str">
        <f t="shared" si="6"/>
        <v/>
      </c>
      <c r="D25" s="268" t="str">
        <f t="shared" si="7"/>
        <v/>
      </c>
      <c r="E25" s="13"/>
      <c r="F25" s="266" t="str">
        <f>IF(A25&gt;0,(B25*D25+E25*B25*E36),"")</f>
        <v/>
      </c>
      <c r="G25" s="6"/>
      <c r="H25" s="6"/>
      <c r="I25" s="6"/>
      <c r="J25" s="6"/>
      <c r="K25" s="6"/>
      <c r="L25" s="6"/>
      <c r="M25" s="6"/>
      <c r="N25" s="6"/>
      <c r="O25" s="6"/>
      <c r="P25" s="107"/>
      <c r="Q25" s="107"/>
      <c r="R25" s="121"/>
      <c r="S25" s="122"/>
      <c r="T25" s="122"/>
      <c r="U25" s="122"/>
      <c r="V25" s="121"/>
      <c r="W25" s="121"/>
      <c r="X25" s="121"/>
      <c r="Y25" s="121"/>
      <c r="Z25" s="121"/>
      <c r="AA25" s="121"/>
      <c r="AB25" s="6"/>
      <c r="AC25" s="6"/>
      <c r="AD25" s="6"/>
      <c r="AE25" s="6"/>
      <c r="AF25" s="6"/>
      <c r="AG25" s="6"/>
      <c r="AH25" s="6"/>
      <c r="AI25" s="6"/>
      <c r="AJ25" s="6"/>
      <c r="AK25" s="6"/>
      <c r="AN25" s="114" t="s">
        <v>181</v>
      </c>
      <c r="AO25" s="115" t="s">
        <v>133</v>
      </c>
      <c r="AP25" s="115" t="s">
        <v>182</v>
      </c>
      <c r="AQ25" s="115" t="s">
        <v>134</v>
      </c>
      <c r="AR25" s="115">
        <v>139.18700000000001</v>
      </c>
      <c r="AS25" s="115" t="s">
        <v>136</v>
      </c>
      <c r="AU25" s="114" t="s">
        <v>181</v>
      </c>
      <c r="AV25" s="115" t="s">
        <v>133</v>
      </c>
      <c r="AW25" s="115" t="s">
        <v>134</v>
      </c>
      <c r="AX25" s="115" t="s">
        <v>182</v>
      </c>
      <c r="AY25" s="115">
        <v>139.18700000000001</v>
      </c>
      <c r="AZ25" s="115" t="s">
        <v>136</v>
      </c>
    </row>
    <row r="26" spans="1:58" ht="30" customHeight="1" x14ac:dyDescent="0.35">
      <c r="A26" s="248"/>
      <c r="B26" s="111"/>
      <c r="C26" s="268" t="str">
        <f t="shared" si="6"/>
        <v/>
      </c>
      <c r="D26" s="268" t="str">
        <f t="shared" si="7"/>
        <v/>
      </c>
      <c r="E26" s="13"/>
      <c r="F26" s="266" t="str">
        <f>IF(A26&gt;0,(B26*D26+E26*B26*E36),"")</f>
        <v/>
      </c>
      <c r="G26" s="6"/>
      <c r="H26" s="6"/>
      <c r="I26" s="6"/>
      <c r="J26" s="6"/>
      <c r="K26" s="6"/>
      <c r="L26" s="6"/>
      <c r="M26" s="6"/>
      <c r="N26" s="6"/>
      <c r="O26" s="6"/>
      <c r="P26" s="6"/>
      <c r="Q26" s="6"/>
      <c r="R26" s="121"/>
      <c r="S26" s="122"/>
      <c r="T26" s="122"/>
      <c r="U26" s="122"/>
      <c r="V26" s="121"/>
      <c r="W26" s="121"/>
      <c r="X26" s="121"/>
      <c r="Y26" s="121"/>
      <c r="Z26" s="121"/>
      <c r="AA26" s="121"/>
      <c r="AB26" s="6"/>
      <c r="AC26" s="6"/>
      <c r="AD26" s="6"/>
      <c r="AE26" s="6"/>
      <c r="AF26" s="6"/>
      <c r="AG26" s="6"/>
      <c r="AH26" s="6"/>
      <c r="AI26" s="6"/>
      <c r="AJ26" s="6"/>
      <c r="AK26" s="6"/>
      <c r="AN26" s="114" t="s">
        <v>184</v>
      </c>
      <c r="AO26" s="115" t="s">
        <v>133</v>
      </c>
      <c r="AP26" s="115" t="s">
        <v>185</v>
      </c>
      <c r="AQ26" s="115" t="s">
        <v>134</v>
      </c>
      <c r="AR26" s="115">
        <v>283.91399999999999</v>
      </c>
      <c r="AS26" s="115" t="s">
        <v>136</v>
      </c>
      <c r="AU26" s="114" t="s">
        <v>184</v>
      </c>
      <c r="AV26" s="115" t="s">
        <v>133</v>
      </c>
      <c r="AW26" s="115" t="s">
        <v>134</v>
      </c>
      <c r="AX26" s="115" t="s">
        <v>185</v>
      </c>
      <c r="AY26" s="115">
        <v>283.91399999999999</v>
      </c>
      <c r="AZ26" s="115" t="s">
        <v>136</v>
      </c>
    </row>
    <row r="27" spans="1:58" ht="30" customHeight="1" x14ac:dyDescent="0.35">
      <c r="A27" s="248"/>
      <c r="B27" s="111"/>
      <c r="C27" s="268" t="str">
        <f t="shared" si="6"/>
        <v/>
      </c>
      <c r="D27" s="268" t="str">
        <f t="shared" si="7"/>
        <v/>
      </c>
      <c r="E27" s="13"/>
      <c r="F27" s="266" t="str">
        <f>IF(A27&gt;0,(B27*D27+E27*B27*E36),"")</f>
        <v/>
      </c>
      <c r="G27" s="6"/>
      <c r="H27" s="6"/>
      <c r="I27" s="6"/>
      <c r="J27" s="6"/>
      <c r="K27" s="6"/>
      <c r="L27" s="6"/>
      <c r="M27" s="6"/>
      <c r="N27" s="6"/>
      <c r="O27" s="6"/>
      <c r="P27" s="6"/>
      <c r="Q27" s="6"/>
      <c r="R27" s="121"/>
      <c r="S27" s="122"/>
      <c r="T27" s="122"/>
      <c r="U27" s="122"/>
      <c r="V27" s="121"/>
      <c r="W27" s="121"/>
      <c r="X27" s="121"/>
      <c r="Y27" s="121"/>
      <c r="Z27" s="121"/>
      <c r="AA27" s="121"/>
      <c r="AB27" s="6"/>
      <c r="AC27" s="6"/>
      <c r="AD27" s="6"/>
      <c r="AE27" s="6"/>
      <c r="AF27" s="6"/>
      <c r="AG27" s="6"/>
      <c r="AH27" s="6"/>
      <c r="AI27" s="6"/>
      <c r="AJ27" s="6"/>
      <c r="AK27" s="6"/>
      <c r="AN27" s="123" t="s">
        <v>186</v>
      </c>
      <c r="AO27" s="124" t="s">
        <v>133</v>
      </c>
      <c r="AP27" s="124" t="s">
        <v>187</v>
      </c>
      <c r="AQ27" s="124" t="s">
        <v>134</v>
      </c>
      <c r="AR27" s="124">
        <v>29.524999999999999</v>
      </c>
      <c r="AS27" s="124" t="s">
        <v>136</v>
      </c>
      <c r="AU27" s="123" t="s">
        <v>186</v>
      </c>
      <c r="AV27" s="124" t="s">
        <v>133</v>
      </c>
      <c r="AW27" s="124" t="s">
        <v>134</v>
      </c>
      <c r="AX27" s="124" t="s">
        <v>187</v>
      </c>
      <c r="AY27" s="124">
        <v>29.524999999999999</v>
      </c>
      <c r="AZ27" s="124" t="s">
        <v>136</v>
      </c>
    </row>
    <row r="28" spans="1:58" ht="30" customHeight="1" x14ac:dyDescent="0.35">
      <c r="A28" s="248"/>
      <c r="B28" s="111"/>
      <c r="C28" s="268" t="str">
        <f t="shared" si="6"/>
        <v/>
      </c>
      <c r="D28" s="268" t="str">
        <f t="shared" si="7"/>
        <v/>
      </c>
      <c r="E28" s="13"/>
      <c r="F28" s="266" t="str">
        <f>IF(A28&gt;0,(B28*D28+E28*B28*E36),"")</f>
        <v/>
      </c>
      <c r="G28" s="6"/>
      <c r="H28" s="6"/>
      <c r="I28" s="6"/>
      <c r="J28" s="6"/>
      <c r="K28" s="6"/>
      <c r="L28" s="6"/>
      <c r="M28" s="6"/>
      <c r="N28" s="6"/>
      <c r="O28" s="6"/>
      <c r="P28" s="6"/>
      <c r="Q28" s="6"/>
      <c r="R28" s="121"/>
      <c r="S28" s="122"/>
      <c r="T28" s="122"/>
      <c r="U28" s="122"/>
      <c r="V28" s="121"/>
      <c r="W28" s="121"/>
      <c r="X28" s="121"/>
      <c r="Y28" s="121"/>
      <c r="Z28" s="121"/>
      <c r="AA28" s="121"/>
      <c r="AB28" s="6"/>
      <c r="AC28" s="6"/>
      <c r="AD28" s="6"/>
      <c r="AE28" s="6"/>
      <c r="AF28" s="6"/>
      <c r="AG28" s="6"/>
      <c r="AH28" s="6"/>
      <c r="AI28" s="6"/>
      <c r="AJ28" s="6"/>
      <c r="AK28" s="6"/>
      <c r="AN28" s="123" t="s">
        <v>188</v>
      </c>
      <c r="AO28" s="124" t="s">
        <v>133</v>
      </c>
      <c r="AP28" s="124" t="s">
        <v>189</v>
      </c>
      <c r="AQ28" s="124" t="s">
        <v>134</v>
      </c>
      <c r="AR28" s="124">
        <v>44.118000000000002</v>
      </c>
      <c r="AS28" s="124" t="s">
        <v>136</v>
      </c>
      <c r="AU28" s="123" t="s">
        <v>188</v>
      </c>
      <c r="AV28" s="124" t="s">
        <v>133</v>
      </c>
      <c r="AW28" s="124" t="s">
        <v>134</v>
      </c>
      <c r="AX28" s="124" t="s">
        <v>189</v>
      </c>
      <c r="AY28" s="124">
        <v>44.118000000000002</v>
      </c>
      <c r="AZ28" s="124" t="s">
        <v>136</v>
      </c>
    </row>
    <row r="29" spans="1:58" ht="30" customHeight="1" x14ac:dyDescent="0.35">
      <c r="A29" s="248"/>
      <c r="B29" s="111"/>
      <c r="C29" s="268" t="str">
        <f t="shared" si="6"/>
        <v/>
      </c>
      <c r="D29" s="268" t="str">
        <f t="shared" si="7"/>
        <v/>
      </c>
      <c r="E29" s="13"/>
      <c r="F29" s="266" t="str">
        <f>IF(A29&gt;0,(B29*D29+E29*B29*E36),"")</f>
        <v/>
      </c>
      <c r="G29" s="6"/>
      <c r="H29" s="6"/>
      <c r="I29" s="6"/>
      <c r="J29" s="6"/>
      <c r="K29" s="6"/>
      <c r="L29" s="6"/>
      <c r="M29" s="6"/>
      <c r="N29" s="6"/>
      <c r="O29" s="6"/>
      <c r="P29" s="6"/>
      <c r="Q29" s="6"/>
      <c r="R29" s="121"/>
      <c r="S29" s="122"/>
      <c r="T29" s="122"/>
      <c r="U29" s="122"/>
      <c r="V29" s="121"/>
      <c r="W29" s="121"/>
      <c r="X29" s="121"/>
      <c r="Y29" s="121"/>
      <c r="Z29" s="121"/>
      <c r="AA29" s="121"/>
      <c r="AB29" s="6"/>
      <c r="AC29" s="6"/>
      <c r="AD29" s="6"/>
      <c r="AE29" s="6"/>
      <c r="AF29" s="6"/>
      <c r="AG29" s="6"/>
      <c r="AH29" s="6"/>
      <c r="AI29" s="6"/>
      <c r="AJ29" s="6"/>
      <c r="AK29" s="6"/>
      <c r="AN29" s="123" t="s">
        <v>191</v>
      </c>
      <c r="AO29" s="124" t="s">
        <v>133</v>
      </c>
      <c r="AP29" s="124" t="s">
        <v>192</v>
      </c>
      <c r="AQ29" s="124" t="s">
        <v>134</v>
      </c>
      <c r="AR29" s="124">
        <v>130.96</v>
      </c>
      <c r="AS29" s="124" t="s">
        <v>136</v>
      </c>
      <c r="AU29" s="123" t="s">
        <v>191</v>
      </c>
      <c r="AV29" s="124" t="s">
        <v>133</v>
      </c>
      <c r="AW29" s="124" t="s">
        <v>134</v>
      </c>
      <c r="AX29" s="124" t="s">
        <v>192</v>
      </c>
      <c r="AY29" s="124">
        <v>130.96</v>
      </c>
      <c r="AZ29" s="124" t="s">
        <v>136</v>
      </c>
    </row>
    <row r="30" spans="1:58" ht="30" customHeight="1" x14ac:dyDescent="0.35">
      <c r="A30" s="248"/>
      <c r="B30" s="111"/>
      <c r="C30" s="268" t="str">
        <f t="shared" si="6"/>
        <v/>
      </c>
      <c r="D30" s="268" t="str">
        <f t="shared" si="7"/>
        <v/>
      </c>
      <c r="E30" s="13"/>
      <c r="F30" s="266" t="str">
        <f>IF(A30&gt;0,(B30*D30+E30*B30*E36),"")</f>
        <v/>
      </c>
      <c r="G30" s="6"/>
      <c r="H30" s="6"/>
      <c r="I30" s="6"/>
      <c r="J30" s="6"/>
      <c r="K30" s="6"/>
      <c r="L30" s="6"/>
      <c r="M30" s="6"/>
      <c r="N30" s="6"/>
      <c r="O30" s="6"/>
      <c r="P30" s="6"/>
      <c r="Q30" s="6"/>
      <c r="R30" s="121"/>
      <c r="S30" s="122"/>
      <c r="T30" s="122"/>
      <c r="U30" s="122"/>
      <c r="V30" s="121"/>
      <c r="W30" s="121"/>
      <c r="X30" s="121"/>
      <c r="Y30" s="121"/>
      <c r="Z30" s="121"/>
      <c r="AA30" s="121"/>
      <c r="AB30" s="6"/>
      <c r="AC30" s="6"/>
      <c r="AD30" s="6"/>
      <c r="AE30" s="6"/>
      <c r="AF30" s="6"/>
      <c r="AG30" s="6"/>
      <c r="AH30" s="6"/>
      <c r="AI30" s="6"/>
      <c r="AJ30" s="6"/>
      <c r="AK30" s="6"/>
      <c r="AN30" s="123" t="s">
        <v>194</v>
      </c>
      <c r="AO30" s="124" t="s">
        <v>133</v>
      </c>
      <c r="AP30" s="124" t="s">
        <v>195</v>
      </c>
      <c r="AQ30" s="124" t="s">
        <v>134</v>
      </c>
      <c r="AR30" s="124">
        <v>21.492999999999999</v>
      </c>
      <c r="AS30" s="124" t="s">
        <v>136</v>
      </c>
      <c r="AU30" s="123" t="s">
        <v>194</v>
      </c>
      <c r="AV30" s="124" t="s">
        <v>133</v>
      </c>
      <c r="AW30" s="124" t="s">
        <v>134</v>
      </c>
      <c r="AX30" s="124" t="s">
        <v>195</v>
      </c>
      <c r="AY30" s="124">
        <v>21.492999999999999</v>
      </c>
      <c r="AZ30" s="124" t="s">
        <v>136</v>
      </c>
    </row>
    <row r="31" spans="1:58" ht="30" customHeight="1" x14ac:dyDescent="0.35">
      <c r="A31" s="248"/>
      <c r="B31" s="111"/>
      <c r="C31" s="268" t="str">
        <f t="shared" si="6"/>
        <v/>
      </c>
      <c r="D31" s="268" t="str">
        <f t="shared" si="7"/>
        <v/>
      </c>
      <c r="E31" s="13"/>
      <c r="F31" s="266" t="str">
        <f>IF(A31&gt;0,(B31*D31+E31*B31*E36),"")</f>
        <v/>
      </c>
      <c r="G31" s="6"/>
      <c r="H31" s="6"/>
      <c r="I31" s="6"/>
      <c r="J31" s="6"/>
      <c r="K31" s="6"/>
      <c r="L31" s="6"/>
      <c r="M31" s="6"/>
      <c r="N31" s="6"/>
      <c r="O31" s="6"/>
      <c r="P31" s="6"/>
      <c r="Q31" s="6"/>
      <c r="R31" s="121"/>
      <c r="S31" s="122"/>
      <c r="T31" s="122"/>
      <c r="U31" s="122"/>
      <c r="V31" s="121"/>
      <c r="W31" s="121"/>
      <c r="X31" s="121"/>
      <c r="Y31" s="121"/>
      <c r="Z31" s="121"/>
      <c r="AA31" s="121"/>
      <c r="AB31" s="6"/>
      <c r="AC31" s="6"/>
      <c r="AD31" s="6"/>
      <c r="AE31" s="6"/>
      <c r="AF31" s="6"/>
      <c r="AG31" s="6"/>
      <c r="AH31" s="6"/>
      <c r="AI31" s="6"/>
      <c r="AJ31" s="6"/>
      <c r="AK31" s="6"/>
      <c r="AN31" s="123" t="s">
        <v>197</v>
      </c>
      <c r="AO31" s="124" t="s">
        <v>133</v>
      </c>
      <c r="AP31" s="124" t="s">
        <v>198</v>
      </c>
      <c r="AQ31" s="124" t="s">
        <v>134</v>
      </c>
      <c r="AR31" s="124">
        <v>9.4390000000000001</v>
      </c>
      <c r="AS31" s="124" t="s">
        <v>136</v>
      </c>
      <c r="AU31" s="123" t="s">
        <v>197</v>
      </c>
      <c r="AV31" s="124" t="s">
        <v>133</v>
      </c>
      <c r="AW31" s="124" t="s">
        <v>134</v>
      </c>
      <c r="AX31" s="124" t="s">
        <v>198</v>
      </c>
      <c r="AY31" s="124">
        <v>9.4390000000000001</v>
      </c>
      <c r="AZ31" s="124" t="s">
        <v>136</v>
      </c>
    </row>
    <row r="32" spans="1:58" ht="40.200000000000003" customHeight="1" x14ac:dyDescent="0.35">
      <c r="A32" s="248"/>
      <c r="B32" s="111"/>
      <c r="C32" s="268" t="str">
        <f t="shared" si="6"/>
        <v/>
      </c>
      <c r="D32" s="268" t="str">
        <f t="shared" si="7"/>
        <v/>
      </c>
      <c r="E32" s="13"/>
      <c r="F32" s="266" t="str">
        <f>IF(A32&gt;0,(B32*D32+E32*B32*E36),"")</f>
        <v/>
      </c>
      <c r="G32" s="6"/>
      <c r="H32" s="6"/>
      <c r="I32" s="6"/>
      <c r="J32" s="6"/>
      <c r="K32" s="6"/>
      <c r="L32" s="6"/>
      <c r="M32" s="6"/>
      <c r="N32" s="6"/>
      <c r="O32" s="6"/>
      <c r="P32" s="6"/>
      <c r="Q32" s="6"/>
      <c r="R32" s="121"/>
      <c r="S32" s="122"/>
      <c r="T32" s="122"/>
      <c r="U32" s="122"/>
      <c r="V32" s="121"/>
      <c r="W32" s="121"/>
      <c r="X32" s="121"/>
      <c r="Y32" s="121"/>
      <c r="Z32" s="121"/>
      <c r="AA32" s="121"/>
      <c r="AB32" s="6"/>
      <c r="AC32" s="6"/>
      <c r="AD32" s="6"/>
      <c r="AE32" s="6"/>
      <c r="AF32" s="6"/>
      <c r="AG32" s="6"/>
      <c r="AH32" s="6"/>
      <c r="AI32" s="6"/>
      <c r="AJ32" s="6"/>
      <c r="AK32" s="6"/>
      <c r="AN32" s="123" t="s">
        <v>200</v>
      </c>
      <c r="AO32" s="124" t="s">
        <v>133</v>
      </c>
      <c r="AP32" s="124" t="s">
        <v>201</v>
      </c>
      <c r="AQ32" s="124" t="s">
        <v>134</v>
      </c>
      <c r="AR32" s="124">
        <v>18.974</v>
      </c>
      <c r="AS32" s="124" t="s">
        <v>136</v>
      </c>
      <c r="AU32" s="123" t="s">
        <v>200</v>
      </c>
      <c r="AV32" s="124" t="s">
        <v>133</v>
      </c>
      <c r="AW32" s="124" t="s">
        <v>134</v>
      </c>
      <c r="AX32" s="124" t="s">
        <v>201</v>
      </c>
      <c r="AY32" s="124">
        <v>18.974</v>
      </c>
      <c r="AZ32" s="124" t="s">
        <v>136</v>
      </c>
    </row>
    <row r="33" spans="1:52" ht="41.4" customHeight="1" x14ac:dyDescent="0.35">
      <c r="A33" s="186"/>
      <c r="B33" s="186"/>
      <c r="C33" s="186"/>
      <c r="D33" s="186"/>
      <c r="E33" s="186"/>
      <c r="F33" s="186"/>
      <c r="G33" s="186"/>
      <c r="H33" s="186"/>
      <c r="I33" s="26"/>
      <c r="J33" s="26"/>
      <c r="K33" s="6"/>
      <c r="L33" s="6"/>
      <c r="M33" s="6"/>
      <c r="N33" s="6"/>
      <c r="O33" s="6"/>
      <c r="P33" s="6"/>
      <c r="Q33" s="6"/>
      <c r="R33" s="121"/>
      <c r="S33" s="122"/>
      <c r="T33" s="122"/>
      <c r="U33" s="122"/>
      <c r="V33" s="121"/>
      <c r="W33" s="121"/>
      <c r="X33" s="121"/>
      <c r="Y33" s="121"/>
      <c r="Z33" s="121"/>
      <c r="AA33" s="121"/>
      <c r="AB33" s="6"/>
      <c r="AC33" s="6"/>
      <c r="AD33" s="6"/>
      <c r="AE33" s="6"/>
      <c r="AF33" s="6"/>
      <c r="AG33" s="6"/>
      <c r="AH33" s="6"/>
      <c r="AI33" s="6"/>
      <c r="AJ33" s="6"/>
      <c r="AK33" s="6"/>
      <c r="AN33" s="123" t="s">
        <v>204</v>
      </c>
      <c r="AO33" s="124" t="s">
        <v>133</v>
      </c>
      <c r="AP33" s="124" t="s">
        <v>205</v>
      </c>
      <c r="AQ33" s="124" t="s">
        <v>134</v>
      </c>
      <c r="AR33" s="124">
        <v>22.46</v>
      </c>
      <c r="AS33" s="124" t="s">
        <v>136</v>
      </c>
      <c r="AU33" s="123" t="s">
        <v>204</v>
      </c>
      <c r="AV33" s="124" t="s">
        <v>133</v>
      </c>
      <c r="AW33" s="124" t="s">
        <v>134</v>
      </c>
      <c r="AX33" s="124" t="s">
        <v>205</v>
      </c>
      <c r="AY33" s="124">
        <v>22.46</v>
      </c>
      <c r="AZ33" s="124" t="s">
        <v>136</v>
      </c>
    </row>
    <row r="34" spans="1:52" ht="28.95" customHeight="1" x14ac:dyDescent="0.35">
      <c r="A34" s="156"/>
      <c r="B34" s="186"/>
      <c r="C34" s="186"/>
      <c r="D34" s="186"/>
      <c r="E34" s="473" t="s">
        <v>781</v>
      </c>
      <c r="F34" s="473"/>
      <c r="G34" s="473"/>
      <c r="H34" s="473"/>
      <c r="I34" s="107"/>
      <c r="J34" s="26"/>
      <c r="K34" s="6"/>
      <c r="L34" s="6"/>
      <c r="M34" s="6"/>
      <c r="N34" s="6"/>
      <c r="O34" s="6"/>
      <c r="P34" s="6"/>
      <c r="Q34" s="6"/>
      <c r="R34" s="121"/>
      <c r="S34" s="122"/>
      <c r="T34" s="122"/>
      <c r="U34" s="122"/>
      <c r="V34" s="121"/>
      <c r="W34" s="121"/>
      <c r="X34" s="121"/>
      <c r="Y34" s="121"/>
      <c r="Z34" s="121"/>
      <c r="AA34" s="121"/>
      <c r="AB34" s="6"/>
      <c r="AC34" s="6"/>
      <c r="AD34" s="6"/>
      <c r="AE34" s="6"/>
      <c r="AF34" s="6"/>
      <c r="AG34" s="6"/>
      <c r="AH34" s="6"/>
      <c r="AI34" s="6"/>
      <c r="AJ34" s="6"/>
      <c r="AK34" s="6"/>
      <c r="AN34" s="123" t="s">
        <v>208</v>
      </c>
      <c r="AO34" s="124" t="s">
        <v>133</v>
      </c>
      <c r="AP34" s="124" t="s">
        <v>209</v>
      </c>
      <c r="AQ34" s="124" t="s">
        <v>134</v>
      </c>
      <c r="AR34" s="124">
        <v>20.015000000000001</v>
      </c>
      <c r="AS34" s="124" t="s">
        <v>136</v>
      </c>
      <c r="AU34" s="123" t="s">
        <v>208</v>
      </c>
      <c r="AV34" s="124" t="s">
        <v>133</v>
      </c>
      <c r="AW34" s="124" t="s">
        <v>134</v>
      </c>
      <c r="AX34" s="124" t="s">
        <v>209</v>
      </c>
      <c r="AY34" s="124">
        <v>20.015000000000001</v>
      </c>
      <c r="AZ34" s="124" t="s">
        <v>136</v>
      </c>
    </row>
    <row r="35" spans="1:52" s="26" customFormat="1" ht="43.95" customHeight="1" x14ac:dyDescent="0.35">
      <c r="A35" s="186"/>
      <c r="B35" s="186"/>
      <c r="C35" s="186"/>
      <c r="D35" s="186"/>
      <c r="E35" s="473"/>
      <c r="F35" s="473"/>
      <c r="G35" s="473"/>
      <c r="H35" s="473"/>
      <c r="I35" s="6"/>
      <c r="J35" s="107"/>
      <c r="K35" s="107"/>
      <c r="L35" s="107"/>
      <c r="M35" s="107"/>
      <c r="N35" s="107"/>
      <c r="O35" s="107"/>
      <c r="P35" s="107"/>
      <c r="Q35" s="107"/>
      <c r="R35" s="121"/>
      <c r="S35" s="122"/>
      <c r="T35" s="122"/>
      <c r="U35" s="122"/>
      <c r="V35" s="121"/>
      <c r="W35" s="121"/>
      <c r="X35" s="121"/>
      <c r="Y35" s="121"/>
      <c r="Z35" s="121"/>
      <c r="AA35" s="121"/>
      <c r="AB35" s="107"/>
      <c r="AC35" s="107"/>
      <c r="AD35" s="107"/>
      <c r="AE35" s="107"/>
      <c r="AF35" s="107"/>
      <c r="AG35" s="107"/>
      <c r="AH35" s="107"/>
      <c r="AI35" s="107"/>
      <c r="AJ35" s="107"/>
      <c r="AK35" s="107"/>
      <c r="AN35" s="123" t="s">
        <v>212</v>
      </c>
      <c r="AO35" s="124" t="s">
        <v>133</v>
      </c>
      <c r="AP35" s="124" t="s">
        <v>213</v>
      </c>
      <c r="AQ35" s="124" t="s">
        <v>134</v>
      </c>
      <c r="AR35" s="124">
        <v>37.808999999999997</v>
      </c>
      <c r="AS35" s="124" t="s">
        <v>136</v>
      </c>
      <c r="AU35" s="123" t="s">
        <v>212</v>
      </c>
      <c r="AV35" s="124" t="s">
        <v>133</v>
      </c>
      <c r="AW35" s="124" t="s">
        <v>134</v>
      </c>
      <c r="AX35" s="124" t="s">
        <v>213</v>
      </c>
      <c r="AY35" s="124">
        <v>37.808999999999997</v>
      </c>
      <c r="AZ35" s="124" t="s">
        <v>136</v>
      </c>
    </row>
    <row r="36" spans="1:52" s="26" customFormat="1" ht="66" customHeight="1" x14ac:dyDescent="0.35">
      <c r="A36" s="321" t="s">
        <v>782</v>
      </c>
      <c r="B36" s="321"/>
      <c r="C36" s="466" t="s">
        <v>790</v>
      </c>
      <c r="D36" s="467"/>
      <c r="E36" s="322">
        <v>0.122</v>
      </c>
      <c r="F36" s="155"/>
      <c r="G36" s="186"/>
      <c r="H36" s="155"/>
      <c r="I36" s="6"/>
      <c r="J36" s="107"/>
      <c r="K36" s="107"/>
      <c r="L36" s="107"/>
      <c r="M36" s="107"/>
      <c r="N36" s="107"/>
      <c r="O36" s="107"/>
      <c r="P36" s="107"/>
      <c r="Q36" s="107"/>
      <c r="R36" s="121"/>
      <c r="S36" s="122"/>
      <c r="T36" s="122"/>
      <c r="U36" s="122"/>
      <c r="V36" s="121"/>
      <c r="W36" s="121"/>
      <c r="X36" s="121"/>
      <c r="Y36" s="121"/>
      <c r="Z36" s="121"/>
      <c r="AA36" s="121"/>
      <c r="AB36" s="107"/>
      <c r="AC36" s="107"/>
      <c r="AD36" s="107"/>
      <c r="AE36" s="107"/>
      <c r="AF36" s="107"/>
      <c r="AG36" s="107"/>
      <c r="AH36" s="107"/>
      <c r="AI36" s="107"/>
      <c r="AJ36" s="107"/>
      <c r="AK36" s="107"/>
      <c r="AN36" s="123" t="s">
        <v>216</v>
      </c>
      <c r="AO36" s="124" t="s">
        <v>133</v>
      </c>
      <c r="AP36" s="124" t="s">
        <v>217</v>
      </c>
      <c r="AQ36" s="124" t="s">
        <v>134</v>
      </c>
      <c r="AR36" s="124">
        <v>193.6</v>
      </c>
      <c r="AS36" s="124" t="s">
        <v>136</v>
      </c>
      <c r="AU36" s="123" t="s">
        <v>216</v>
      </c>
      <c r="AV36" s="124" t="s">
        <v>133</v>
      </c>
      <c r="AW36" s="124" t="s">
        <v>134</v>
      </c>
      <c r="AX36" s="124" t="s">
        <v>217</v>
      </c>
      <c r="AY36" s="124">
        <v>193.6</v>
      </c>
      <c r="AZ36" s="124" t="s">
        <v>136</v>
      </c>
    </row>
    <row r="37" spans="1:52" s="26" customFormat="1" ht="115.8" x14ac:dyDescent="0.35">
      <c r="A37" s="186" t="s">
        <v>791</v>
      </c>
      <c r="B37" s="155"/>
      <c r="C37" s="155"/>
      <c r="D37" s="155"/>
      <c r="E37" s="155"/>
      <c r="F37" s="186"/>
      <c r="G37" s="186"/>
      <c r="H37" s="186"/>
      <c r="J37" s="107"/>
      <c r="K37" s="107"/>
      <c r="L37" s="107"/>
      <c r="M37" s="107"/>
      <c r="N37" s="107"/>
      <c r="O37" s="107"/>
      <c r="P37" s="107"/>
      <c r="Q37" s="107"/>
      <c r="R37" s="121"/>
      <c r="S37" s="122"/>
      <c r="T37" s="122"/>
      <c r="U37" s="122"/>
      <c r="V37" s="121"/>
      <c r="W37" s="121"/>
      <c r="X37" s="121"/>
      <c r="Y37" s="121"/>
      <c r="Z37" s="121"/>
      <c r="AA37" s="121"/>
      <c r="AB37" s="107"/>
      <c r="AC37" s="107"/>
      <c r="AD37" s="107"/>
      <c r="AE37" s="107"/>
      <c r="AF37" s="107"/>
      <c r="AG37" s="107"/>
      <c r="AH37" s="107"/>
      <c r="AI37" s="107"/>
      <c r="AJ37" s="107"/>
      <c r="AK37" s="107"/>
      <c r="AN37" s="123" t="s">
        <v>220</v>
      </c>
      <c r="AO37" s="124" t="s">
        <v>133</v>
      </c>
      <c r="AP37" s="124" t="s">
        <v>221</v>
      </c>
      <c r="AQ37" s="124" t="s">
        <v>134</v>
      </c>
      <c r="AR37" s="124">
        <v>38.542999999999999</v>
      </c>
      <c r="AS37" s="124" t="s">
        <v>136</v>
      </c>
      <c r="AU37" s="123" t="s">
        <v>220</v>
      </c>
      <c r="AV37" s="124" t="s">
        <v>133</v>
      </c>
      <c r="AW37" s="124" t="s">
        <v>134</v>
      </c>
      <c r="AX37" s="124" t="s">
        <v>221</v>
      </c>
      <c r="AY37" s="124">
        <v>38.542999999999999</v>
      </c>
      <c r="AZ37" s="124" t="s">
        <v>136</v>
      </c>
    </row>
    <row r="38" spans="1:52" s="26" customFormat="1" ht="115.8" x14ac:dyDescent="0.35">
      <c r="A38" s="187"/>
      <c r="B38" s="187"/>
      <c r="C38" s="187"/>
      <c r="D38" s="187"/>
      <c r="E38" s="187"/>
      <c r="F38" s="187"/>
      <c r="G38" s="187"/>
      <c r="H38" s="187"/>
      <c r="I38" s="107"/>
      <c r="J38" s="107"/>
      <c r="K38" s="107"/>
      <c r="L38" s="107"/>
      <c r="M38" s="107"/>
      <c r="N38" s="107"/>
      <c r="O38" s="107"/>
      <c r="P38" s="107"/>
      <c r="Q38" s="107"/>
      <c r="R38" s="121"/>
      <c r="S38" s="122"/>
      <c r="T38" s="122"/>
      <c r="U38" s="122"/>
      <c r="V38" s="121"/>
      <c r="W38" s="121"/>
      <c r="X38" s="121"/>
      <c r="Y38" s="121"/>
      <c r="Z38" s="121"/>
      <c r="AA38" s="121"/>
      <c r="AB38" s="107"/>
      <c r="AC38" s="107"/>
      <c r="AD38" s="107"/>
      <c r="AE38" s="107"/>
      <c r="AF38" s="107"/>
      <c r="AG38" s="107"/>
      <c r="AH38" s="107"/>
      <c r="AI38" s="107"/>
      <c r="AJ38" s="107"/>
      <c r="AK38" s="107"/>
      <c r="AN38" s="123" t="s">
        <v>224</v>
      </c>
      <c r="AO38" s="124" t="s">
        <v>133</v>
      </c>
      <c r="AP38" s="124" t="s">
        <v>225</v>
      </c>
      <c r="AQ38" s="124" t="s">
        <v>134</v>
      </c>
      <c r="AR38" s="124">
        <v>53.743000000000002</v>
      </c>
      <c r="AS38" s="124" t="s">
        <v>136</v>
      </c>
      <c r="AU38" s="123" t="s">
        <v>224</v>
      </c>
      <c r="AV38" s="124" t="s">
        <v>133</v>
      </c>
      <c r="AW38" s="124" t="s">
        <v>134</v>
      </c>
      <c r="AX38" s="124" t="s">
        <v>225</v>
      </c>
      <c r="AY38" s="124">
        <v>53.743000000000002</v>
      </c>
      <c r="AZ38" s="124" t="s">
        <v>136</v>
      </c>
    </row>
    <row r="39" spans="1:52" s="26" customFormat="1" ht="15.6" customHeight="1" x14ac:dyDescent="0.35">
      <c r="A39" s="472" t="s">
        <v>803</v>
      </c>
      <c r="B39" s="472"/>
      <c r="C39" s="472"/>
      <c r="D39" s="472"/>
      <c r="E39" s="472"/>
      <c r="F39" s="472"/>
      <c r="G39" s="472"/>
      <c r="H39" s="187"/>
      <c r="I39" s="107"/>
      <c r="J39" s="107"/>
      <c r="K39" s="107"/>
      <c r="L39" s="107"/>
      <c r="M39" s="107"/>
      <c r="N39" s="107"/>
      <c r="O39" s="107"/>
      <c r="P39" s="107"/>
      <c r="Q39" s="107"/>
      <c r="R39" s="121"/>
      <c r="S39" s="122"/>
      <c r="T39" s="122"/>
      <c r="U39" s="122"/>
      <c r="V39" s="121"/>
      <c r="W39" s="121"/>
      <c r="X39" s="121"/>
      <c r="Y39" s="121"/>
      <c r="Z39" s="121"/>
      <c r="AA39" s="121"/>
      <c r="AB39" s="107"/>
      <c r="AC39" s="107"/>
      <c r="AD39" s="107"/>
      <c r="AE39" s="107"/>
      <c r="AF39" s="107"/>
      <c r="AG39" s="107"/>
      <c r="AH39" s="107"/>
      <c r="AI39" s="107"/>
      <c r="AJ39" s="107"/>
      <c r="AK39" s="107"/>
      <c r="AN39" s="123" t="s">
        <v>228</v>
      </c>
      <c r="AO39" s="124" t="s">
        <v>133</v>
      </c>
      <c r="AP39" s="124" t="s">
        <v>229</v>
      </c>
      <c r="AQ39" s="124" t="s">
        <v>134</v>
      </c>
      <c r="AR39" s="124">
        <v>66.218999999999994</v>
      </c>
      <c r="AS39" s="124" t="s">
        <v>136</v>
      </c>
      <c r="AU39" s="123" t="s">
        <v>228</v>
      </c>
      <c r="AV39" s="124" t="s">
        <v>133</v>
      </c>
      <c r="AW39" s="124" t="s">
        <v>134</v>
      </c>
      <c r="AX39" s="124" t="s">
        <v>229</v>
      </c>
      <c r="AY39" s="124">
        <v>66.218999999999994</v>
      </c>
      <c r="AZ39" s="124" t="s">
        <v>136</v>
      </c>
    </row>
    <row r="40" spans="1:52" s="26" customFormat="1" ht="66" customHeight="1" x14ac:dyDescent="0.35">
      <c r="A40" s="281" t="s">
        <v>115</v>
      </c>
      <c r="B40" s="320" t="s">
        <v>111</v>
      </c>
      <c r="C40" s="320" t="s">
        <v>112</v>
      </c>
      <c r="D40" s="281" t="s">
        <v>783</v>
      </c>
      <c r="E40" s="281" t="s">
        <v>816</v>
      </c>
      <c r="F40" s="281" t="s">
        <v>114</v>
      </c>
      <c r="G40" s="281" t="s">
        <v>830</v>
      </c>
      <c r="H40" s="187"/>
      <c r="I40" s="107"/>
      <c r="J40" s="107"/>
      <c r="K40" s="107"/>
      <c r="L40" s="107"/>
      <c r="M40" s="107"/>
      <c r="N40" s="107"/>
      <c r="O40" s="107"/>
      <c r="P40" s="107"/>
      <c r="Q40" s="107"/>
      <c r="R40" s="121"/>
      <c r="S40" s="122"/>
      <c r="T40" s="122"/>
      <c r="U40" s="122"/>
      <c r="V40" s="121"/>
      <c r="W40" s="121"/>
      <c r="X40" s="121"/>
      <c r="Y40" s="121"/>
      <c r="Z40" s="121"/>
      <c r="AA40" s="121"/>
      <c r="AB40" s="107"/>
      <c r="AC40" s="107"/>
      <c r="AD40" s="107"/>
      <c r="AE40" s="107"/>
      <c r="AF40" s="107"/>
      <c r="AG40" s="107"/>
      <c r="AH40" s="107"/>
      <c r="AI40" s="107"/>
      <c r="AJ40" s="107"/>
      <c r="AK40" s="107"/>
      <c r="AN40" s="123" t="s">
        <v>232</v>
      </c>
      <c r="AO40" s="124" t="s">
        <v>133</v>
      </c>
      <c r="AP40" s="124" t="s">
        <v>233</v>
      </c>
      <c r="AQ40" s="124" t="s">
        <v>134</v>
      </c>
      <c r="AR40" s="124">
        <v>81.790000000000006</v>
      </c>
      <c r="AS40" s="124" t="s">
        <v>136</v>
      </c>
      <c r="AU40" s="123" t="s">
        <v>232</v>
      </c>
      <c r="AV40" s="124" t="s">
        <v>133</v>
      </c>
      <c r="AW40" s="124" t="s">
        <v>134</v>
      </c>
      <c r="AX40" s="124" t="s">
        <v>233</v>
      </c>
      <c r="AY40" s="124">
        <v>81.790000000000006</v>
      </c>
      <c r="AZ40" s="124" t="s">
        <v>136</v>
      </c>
    </row>
    <row r="41" spans="1:52" s="26" customFormat="1" ht="30" customHeight="1" x14ac:dyDescent="0.35">
      <c r="A41" s="227"/>
      <c r="B41" s="111"/>
      <c r="C41" s="235" t="str">
        <f t="shared" ref="C41:C50" si="8">IF(A41&gt;0,"t","")</f>
        <v/>
      </c>
      <c r="D41" s="111"/>
      <c r="E41" s="13"/>
      <c r="F41" s="266" t="str">
        <f>IF(A41&gt;0,(B41*D41+E41*B41*E36),"")</f>
        <v/>
      </c>
      <c r="G41" s="229">
        <f>SUM(F41:F50)</f>
        <v>0</v>
      </c>
      <c r="H41" s="107"/>
      <c r="I41" s="107"/>
      <c r="J41" s="107"/>
      <c r="K41" s="107"/>
      <c r="L41" s="107"/>
      <c r="M41" s="107"/>
      <c r="N41" s="107"/>
      <c r="O41" s="107"/>
      <c r="P41" s="107"/>
      <c r="Q41" s="107"/>
      <c r="R41" s="121"/>
      <c r="S41" s="121"/>
      <c r="T41" s="121"/>
      <c r="U41" s="121"/>
      <c r="V41" s="121"/>
      <c r="W41" s="121"/>
      <c r="X41" s="121"/>
      <c r="Y41" s="121"/>
      <c r="Z41" s="121"/>
      <c r="AA41" s="121"/>
      <c r="AB41" s="107"/>
      <c r="AC41" s="107"/>
      <c r="AD41" s="107"/>
      <c r="AE41" s="107"/>
      <c r="AF41" s="107"/>
      <c r="AG41" s="107"/>
      <c r="AH41" s="107"/>
      <c r="AI41" s="107"/>
      <c r="AJ41" s="107"/>
      <c r="AK41" s="107"/>
      <c r="AN41" s="123" t="s">
        <v>236</v>
      </c>
      <c r="AO41" s="124" t="s">
        <v>133</v>
      </c>
      <c r="AP41" s="124" t="s">
        <v>237</v>
      </c>
      <c r="AQ41" s="124" t="s">
        <v>134</v>
      </c>
      <c r="AR41" s="124">
        <v>12.103999999999999</v>
      </c>
      <c r="AS41" s="124" t="s">
        <v>136</v>
      </c>
      <c r="AU41" s="123" t="s">
        <v>236</v>
      </c>
      <c r="AV41" s="124" t="s">
        <v>133</v>
      </c>
      <c r="AW41" s="124" t="s">
        <v>134</v>
      </c>
      <c r="AX41" s="124" t="s">
        <v>237</v>
      </c>
      <c r="AY41" s="124">
        <v>12.103999999999999</v>
      </c>
      <c r="AZ41" s="124" t="s">
        <v>136</v>
      </c>
    </row>
    <row r="42" spans="1:52" s="26" customFormat="1" ht="30" customHeight="1" x14ac:dyDescent="0.35">
      <c r="A42" s="227"/>
      <c r="B42" s="111"/>
      <c r="C42" s="235" t="str">
        <f t="shared" si="8"/>
        <v/>
      </c>
      <c r="D42" s="111"/>
      <c r="E42" s="13"/>
      <c r="F42" s="266" t="str">
        <f>IF(A42&gt;0,(B42*D42+E42*B42*E36),"")</f>
        <v/>
      </c>
      <c r="G42" s="6"/>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N42" s="123" t="s">
        <v>240</v>
      </c>
      <c r="AO42" s="124" t="s">
        <v>133</v>
      </c>
      <c r="AP42" s="124" t="s">
        <v>241</v>
      </c>
      <c r="AQ42" s="124" t="s">
        <v>134</v>
      </c>
      <c r="AR42" s="124">
        <v>24.71</v>
      </c>
      <c r="AS42" s="124" t="s">
        <v>136</v>
      </c>
      <c r="AU42" s="123" t="s">
        <v>240</v>
      </c>
      <c r="AV42" s="124" t="s">
        <v>133</v>
      </c>
      <c r="AW42" s="124" t="s">
        <v>134</v>
      </c>
      <c r="AX42" s="124" t="s">
        <v>241</v>
      </c>
      <c r="AY42" s="124">
        <v>24.71</v>
      </c>
      <c r="AZ42" s="124" t="s">
        <v>136</v>
      </c>
    </row>
    <row r="43" spans="1:52" s="26" customFormat="1" ht="30" customHeight="1" x14ac:dyDescent="0.35">
      <c r="A43" s="227"/>
      <c r="B43" s="111"/>
      <c r="C43" s="235" t="str">
        <f t="shared" si="8"/>
        <v/>
      </c>
      <c r="D43" s="111"/>
      <c r="E43" s="13"/>
      <c r="F43" s="266" t="str">
        <f>IF(A43&gt;0,(B43*D43+E43*B43*E36),"")</f>
        <v/>
      </c>
      <c r="G43" s="6"/>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N43" s="123" t="s">
        <v>244</v>
      </c>
      <c r="AO43" s="124" t="s">
        <v>133</v>
      </c>
      <c r="AP43" s="124" t="s">
        <v>245</v>
      </c>
      <c r="AQ43" s="124" t="s">
        <v>134</v>
      </c>
      <c r="AR43" s="124">
        <v>37.064999999999998</v>
      </c>
      <c r="AS43" s="124" t="s">
        <v>136</v>
      </c>
      <c r="AU43" s="123" t="s">
        <v>244</v>
      </c>
      <c r="AV43" s="124" t="s">
        <v>133</v>
      </c>
      <c r="AW43" s="124" t="s">
        <v>134</v>
      </c>
      <c r="AX43" s="124" t="s">
        <v>245</v>
      </c>
      <c r="AY43" s="124">
        <v>37.064999999999998</v>
      </c>
      <c r="AZ43" s="124" t="s">
        <v>136</v>
      </c>
    </row>
    <row r="44" spans="1:52" s="26" customFormat="1" ht="30" customHeight="1" x14ac:dyDescent="0.35">
      <c r="A44" s="227"/>
      <c r="B44" s="111"/>
      <c r="C44" s="235" t="str">
        <f t="shared" si="8"/>
        <v/>
      </c>
      <c r="D44" s="111"/>
      <c r="E44" s="13"/>
      <c r="F44" s="266" t="str">
        <f>IF(A44&gt;0,(B44*D44+E44*B44*E36),"")</f>
        <v/>
      </c>
      <c r="G44" s="6"/>
      <c r="AN44" s="123" t="s">
        <v>248</v>
      </c>
      <c r="AO44" s="124" t="s">
        <v>133</v>
      </c>
      <c r="AP44" s="124" t="s">
        <v>249</v>
      </c>
      <c r="AQ44" s="124" t="s">
        <v>134</v>
      </c>
      <c r="AR44" s="124">
        <v>59.337000000000003</v>
      </c>
      <c r="AS44" s="124" t="s">
        <v>136</v>
      </c>
      <c r="AU44" s="123" t="s">
        <v>248</v>
      </c>
      <c r="AV44" s="124" t="s">
        <v>133</v>
      </c>
      <c r="AW44" s="124" t="s">
        <v>134</v>
      </c>
      <c r="AX44" s="124" t="s">
        <v>249</v>
      </c>
      <c r="AY44" s="124">
        <v>59.337000000000003</v>
      </c>
      <c r="AZ44" s="124" t="s">
        <v>136</v>
      </c>
    </row>
    <row r="45" spans="1:52" s="26" customFormat="1" ht="30" customHeight="1" x14ac:dyDescent="0.35">
      <c r="A45" s="227"/>
      <c r="B45" s="111"/>
      <c r="C45" s="235" t="str">
        <f t="shared" si="8"/>
        <v/>
      </c>
      <c r="D45" s="111"/>
      <c r="E45" s="13"/>
      <c r="F45" s="266" t="str">
        <f>IF(A45&gt;0,(B45*D45+E45*B45*E36),"")</f>
        <v/>
      </c>
      <c r="G45" s="6"/>
      <c r="AN45" s="123" t="s">
        <v>252</v>
      </c>
      <c r="AO45" s="124" t="s">
        <v>133</v>
      </c>
      <c r="AP45" s="124" t="s">
        <v>253</v>
      </c>
      <c r="AQ45" s="124" t="s">
        <v>134</v>
      </c>
      <c r="AR45" s="124">
        <v>114.532</v>
      </c>
      <c r="AS45" s="124" t="s">
        <v>136</v>
      </c>
      <c r="AU45" s="123" t="s">
        <v>252</v>
      </c>
      <c r="AV45" s="124" t="s">
        <v>133</v>
      </c>
      <c r="AW45" s="124" t="s">
        <v>134</v>
      </c>
      <c r="AX45" s="124" t="s">
        <v>253</v>
      </c>
      <c r="AY45" s="124">
        <v>114.532</v>
      </c>
      <c r="AZ45" s="124" t="s">
        <v>136</v>
      </c>
    </row>
    <row r="46" spans="1:52" s="26" customFormat="1" ht="30" customHeight="1" x14ac:dyDescent="0.35">
      <c r="A46" s="227"/>
      <c r="B46" s="111"/>
      <c r="C46" s="235" t="str">
        <f t="shared" si="8"/>
        <v/>
      </c>
      <c r="D46" s="111"/>
      <c r="E46" s="13"/>
      <c r="F46" s="266" t="str">
        <f>IF(A46&gt;0,(B46*D46+E46*B46*E36),"")</f>
        <v/>
      </c>
      <c r="G46" s="6"/>
      <c r="AN46" s="123" t="s">
        <v>256</v>
      </c>
      <c r="AO46" s="124" t="s">
        <v>133</v>
      </c>
      <c r="AP46" s="124" t="s">
        <v>257</v>
      </c>
      <c r="AQ46" s="124" t="s">
        <v>134</v>
      </c>
      <c r="AR46" s="124">
        <v>6.68</v>
      </c>
      <c r="AS46" s="124" t="s">
        <v>136</v>
      </c>
      <c r="AU46" s="123" t="s">
        <v>256</v>
      </c>
      <c r="AV46" s="124" t="s">
        <v>133</v>
      </c>
      <c r="AW46" s="124" t="s">
        <v>134</v>
      </c>
      <c r="AX46" s="124" t="s">
        <v>257</v>
      </c>
      <c r="AY46" s="124">
        <v>6.68</v>
      </c>
      <c r="AZ46" s="124" t="s">
        <v>136</v>
      </c>
    </row>
    <row r="47" spans="1:52" s="26" customFormat="1" ht="30" customHeight="1" x14ac:dyDescent="0.35">
      <c r="A47" s="227"/>
      <c r="B47" s="111"/>
      <c r="C47" s="235" t="str">
        <f t="shared" si="8"/>
        <v/>
      </c>
      <c r="D47" s="111"/>
      <c r="E47" s="13"/>
      <c r="F47" s="266" t="str">
        <f>IF(A47&gt;0,(B47*D47+E47*B47*E36),"")</f>
        <v/>
      </c>
      <c r="G47" s="6"/>
      <c r="AN47" s="123" t="s">
        <v>260</v>
      </c>
      <c r="AO47" s="124" t="s">
        <v>133</v>
      </c>
      <c r="AP47" s="124" t="s">
        <v>261</v>
      </c>
      <c r="AQ47" s="124" t="s">
        <v>134</v>
      </c>
      <c r="AR47" s="124">
        <v>13.35</v>
      </c>
      <c r="AS47" s="124" t="s">
        <v>136</v>
      </c>
      <c r="AU47" s="123" t="s">
        <v>260</v>
      </c>
      <c r="AV47" s="124" t="s">
        <v>133</v>
      </c>
      <c r="AW47" s="124" t="s">
        <v>134</v>
      </c>
      <c r="AX47" s="124" t="s">
        <v>261</v>
      </c>
      <c r="AY47" s="124">
        <v>13.35</v>
      </c>
      <c r="AZ47" s="124" t="s">
        <v>136</v>
      </c>
    </row>
    <row r="48" spans="1:52" s="26" customFormat="1" ht="30" customHeight="1" x14ac:dyDescent="0.35">
      <c r="A48" s="227"/>
      <c r="B48" s="111"/>
      <c r="C48" s="235" t="str">
        <f t="shared" si="8"/>
        <v/>
      </c>
      <c r="D48" s="111"/>
      <c r="E48" s="13"/>
      <c r="F48" s="266" t="str">
        <f>IF(A48&gt;0,(B48*D48+E48*B48*E36),"")</f>
        <v/>
      </c>
      <c r="G48" s="6"/>
      <c r="AN48" s="123" t="s">
        <v>264</v>
      </c>
      <c r="AO48" s="124" t="s">
        <v>133</v>
      </c>
      <c r="AP48" s="124" t="s">
        <v>265</v>
      </c>
      <c r="AQ48" s="124" t="s">
        <v>134</v>
      </c>
      <c r="AR48" s="124">
        <v>20.04</v>
      </c>
      <c r="AS48" s="124" t="s">
        <v>136</v>
      </c>
      <c r="AU48" s="123" t="s">
        <v>264</v>
      </c>
      <c r="AV48" s="124" t="s">
        <v>133</v>
      </c>
      <c r="AW48" s="124" t="s">
        <v>134</v>
      </c>
      <c r="AX48" s="124" t="s">
        <v>265</v>
      </c>
      <c r="AY48" s="124">
        <v>20.04</v>
      </c>
      <c r="AZ48" s="124" t="s">
        <v>136</v>
      </c>
    </row>
    <row r="49" spans="1:52" s="26" customFormat="1" ht="30" customHeight="1" x14ac:dyDescent="0.35">
      <c r="A49" s="227"/>
      <c r="B49" s="111"/>
      <c r="C49" s="235" t="str">
        <f t="shared" si="8"/>
        <v/>
      </c>
      <c r="D49" s="111"/>
      <c r="E49" s="13"/>
      <c r="F49" s="266" t="str">
        <f>IF(A49&gt;0,(B49*D49+E49*B49*E36),"")</f>
        <v/>
      </c>
      <c r="G49" s="6"/>
      <c r="AN49" s="123" t="s">
        <v>268</v>
      </c>
      <c r="AO49" s="124" t="s">
        <v>133</v>
      </c>
      <c r="AP49" s="124" t="s">
        <v>269</v>
      </c>
      <c r="AQ49" s="124" t="s">
        <v>134</v>
      </c>
      <c r="AR49" s="124">
        <v>29.033000000000001</v>
      </c>
      <c r="AS49" s="124" t="s">
        <v>136</v>
      </c>
      <c r="AU49" s="123" t="s">
        <v>268</v>
      </c>
      <c r="AV49" s="124" t="s">
        <v>133</v>
      </c>
      <c r="AW49" s="124" t="s">
        <v>134</v>
      </c>
      <c r="AX49" s="124" t="s">
        <v>269</v>
      </c>
      <c r="AY49" s="124">
        <v>29.033000000000001</v>
      </c>
      <c r="AZ49" s="124" t="s">
        <v>136</v>
      </c>
    </row>
    <row r="50" spans="1:52" s="26" customFormat="1" ht="130.19999999999999" x14ac:dyDescent="0.35">
      <c r="A50" s="227"/>
      <c r="B50" s="111"/>
      <c r="C50" s="235" t="str">
        <f t="shared" si="8"/>
        <v/>
      </c>
      <c r="D50" s="111"/>
      <c r="E50" s="13"/>
      <c r="F50" s="266" t="str">
        <f>IF(A50&gt;0,(B50*D50+E50*B50*E36),"")</f>
        <v/>
      </c>
      <c r="G50" s="6"/>
      <c r="AN50" s="123" t="s">
        <v>271</v>
      </c>
      <c r="AO50" s="124" t="s">
        <v>133</v>
      </c>
      <c r="AP50" s="124" t="s">
        <v>272</v>
      </c>
      <c r="AQ50" s="124" t="s">
        <v>134</v>
      </c>
      <c r="AR50" s="124">
        <v>49.670999999999999</v>
      </c>
      <c r="AS50" s="124" t="s">
        <v>136</v>
      </c>
      <c r="AU50" s="123" t="s">
        <v>271</v>
      </c>
      <c r="AV50" s="124" t="s">
        <v>133</v>
      </c>
      <c r="AW50" s="124" t="s">
        <v>134</v>
      </c>
      <c r="AX50" s="124" t="s">
        <v>272</v>
      </c>
      <c r="AY50" s="124">
        <v>49.670999999999999</v>
      </c>
      <c r="AZ50" s="124" t="s">
        <v>136</v>
      </c>
    </row>
    <row r="51" spans="1:52" s="26" customFormat="1" ht="130.19999999999999" x14ac:dyDescent="0.35">
      <c r="A51" s="321" t="s">
        <v>814</v>
      </c>
      <c r="B51" s="321"/>
      <c r="C51" s="466" t="s">
        <v>790</v>
      </c>
      <c r="D51" s="467"/>
      <c r="E51" s="322">
        <v>0.122</v>
      </c>
      <c r="F51" s="155"/>
      <c r="G51" s="186"/>
      <c r="AN51" s="123" t="s">
        <v>274</v>
      </c>
      <c r="AO51" s="124" t="s">
        <v>133</v>
      </c>
      <c r="AP51" s="124" t="s">
        <v>275</v>
      </c>
      <c r="AQ51" s="124" t="s">
        <v>134</v>
      </c>
      <c r="AR51" s="124">
        <v>73.637</v>
      </c>
      <c r="AS51" s="124" t="s">
        <v>136</v>
      </c>
      <c r="AU51" s="123" t="s">
        <v>274</v>
      </c>
      <c r="AV51" s="124" t="s">
        <v>133</v>
      </c>
      <c r="AW51" s="124" t="s">
        <v>134</v>
      </c>
      <c r="AX51" s="124" t="s">
        <v>275</v>
      </c>
      <c r="AY51" s="124">
        <v>73.637</v>
      </c>
      <c r="AZ51" s="124" t="s">
        <v>136</v>
      </c>
    </row>
    <row r="52" spans="1:52" s="26" customFormat="1" ht="101.4" x14ac:dyDescent="0.35">
      <c r="A52" s="186" t="s">
        <v>815</v>
      </c>
      <c r="B52" s="155"/>
      <c r="C52" s="155"/>
      <c r="D52" s="155"/>
      <c r="E52" s="155"/>
      <c r="F52" s="186"/>
      <c r="G52" s="186"/>
      <c r="AN52" s="123" t="s">
        <v>277</v>
      </c>
      <c r="AO52" s="124" t="s">
        <v>133</v>
      </c>
      <c r="AP52" s="124" t="s">
        <v>278</v>
      </c>
      <c r="AQ52" s="124" t="s">
        <v>134</v>
      </c>
      <c r="AR52" s="124">
        <v>88.213999999999999</v>
      </c>
      <c r="AS52" s="124" t="s">
        <v>136</v>
      </c>
      <c r="AU52" s="123" t="s">
        <v>277</v>
      </c>
      <c r="AV52" s="124" t="s">
        <v>133</v>
      </c>
      <c r="AW52" s="124" t="s">
        <v>134</v>
      </c>
      <c r="AX52" s="124" t="s">
        <v>278</v>
      </c>
      <c r="AY52" s="124">
        <v>88.213999999999999</v>
      </c>
      <c r="AZ52" s="124" t="s">
        <v>136</v>
      </c>
    </row>
    <row r="53" spans="1:52" s="26" customFormat="1" ht="29.4" x14ac:dyDescent="0.35">
      <c r="AN53" s="123" t="s">
        <v>280</v>
      </c>
      <c r="AO53" s="124" t="s">
        <v>133</v>
      </c>
      <c r="AP53" s="124" t="s">
        <v>281</v>
      </c>
      <c r="AQ53" s="124" t="s">
        <v>134</v>
      </c>
      <c r="AR53" s="124">
        <v>46.768999999999998</v>
      </c>
      <c r="AS53" s="124" t="s">
        <v>136</v>
      </c>
      <c r="AU53" s="123" t="s">
        <v>280</v>
      </c>
      <c r="AV53" s="124" t="s">
        <v>133</v>
      </c>
      <c r="AW53" s="124" t="s">
        <v>134</v>
      </c>
      <c r="AX53" s="124" t="s">
        <v>281</v>
      </c>
      <c r="AY53" s="124">
        <v>46.768999999999998</v>
      </c>
      <c r="AZ53" s="124" t="s">
        <v>136</v>
      </c>
    </row>
    <row r="54" spans="1:52" s="26" customFormat="1" ht="43.8" x14ac:dyDescent="0.35">
      <c r="AN54" s="123" t="s">
        <v>282</v>
      </c>
      <c r="AO54" s="124" t="s">
        <v>133</v>
      </c>
      <c r="AP54" s="124" t="s">
        <v>283</v>
      </c>
      <c r="AQ54" s="124" t="s">
        <v>134</v>
      </c>
      <c r="AR54" s="124">
        <v>25.946000000000002</v>
      </c>
      <c r="AS54" s="124" t="s">
        <v>136</v>
      </c>
      <c r="AU54" s="123" t="s">
        <v>282</v>
      </c>
      <c r="AV54" s="124" t="s">
        <v>133</v>
      </c>
      <c r="AW54" s="124" t="s">
        <v>134</v>
      </c>
      <c r="AX54" s="124" t="s">
        <v>283</v>
      </c>
      <c r="AY54" s="124">
        <v>25.946000000000002</v>
      </c>
      <c r="AZ54" s="124" t="s">
        <v>136</v>
      </c>
    </row>
    <row r="55" spans="1:52" s="26" customFormat="1" ht="72.599999999999994" x14ac:dyDescent="0.35">
      <c r="AN55" s="123" t="s">
        <v>284</v>
      </c>
      <c r="AO55" s="124" t="s">
        <v>133</v>
      </c>
      <c r="AP55" s="124" t="s">
        <v>285</v>
      </c>
      <c r="AQ55" s="124" t="s">
        <v>134</v>
      </c>
      <c r="AR55" s="124">
        <v>22.239000000000001</v>
      </c>
      <c r="AS55" s="124" t="s">
        <v>136</v>
      </c>
      <c r="AU55" s="123" t="s">
        <v>284</v>
      </c>
      <c r="AV55" s="124" t="s">
        <v>133</v>
      </c>
      <c r="AW55" s="124" t="s">
        <v>134</v>
      </c>
      <c r="AX55" s="124" t="s">
        <v>285</v>
      </c>
      <c r="AY55" s="124">
        <v>22.239000000000001</v>
      </c>
      <c r="AZ55" s="124" t="s">
        <v>136</v>
      </c>
    </row>
    <row r="56" spans="1:52" s="26" customFormat="1" ht="72.599999999999994" x14ac:dyDescent="0.35">
      <c r="AN56" s="123" t="s">
        <v>286</v>
      </c>
      <c r="AO56" s="124" t="s">
        <v>133</v>
      </c>
      <c r="AP56" s="124" t="s">
        <v>287</v>
      </c>
      <c r="AQ56" s="124" t="s">
        <v>134</v>
      </c>
      <c r="AR56" s="124">
        <v>24.71</v>
      </c>
      <c r="AS56" s="124" t="s">
        <v>136</v>
      </c>
      <c r="AU56" s="123" t="s">
        <v>286</v>
      </c>
      <c r="AV56" s="124" t="s">
        <v>133</v>
      </c>
      <c r="AW56" s="124" t="s">
        <v>134</v>
      </c>
      <c r="AX56" s="124" t="s">
        <v>287</v>
      </c>
      <c r="AY56" s="124">
        <v>24.71</v>
      </c>
      <c r="AZ56" s="124" t="s">
        <v>136</v>
      </c>
    </row>
    <row r="57" spans="1:52" s="26" customFormat="1" ht="87" x14ac:dyDescent="0.35">
      <c r="AN57" s="123" t="s">
        <v>288</v>
      </c>
      <c r="AO57" s="124" t="s">
        <v>133</v>
      </c>
      <c r="AP57" s="124" t="s">
        <v>289</v>
      </c>
      <c r="AQ57" s="124" t="s">
        <v>134</v>
      </c>
      <c r="AR57" s="124">
        <v>34.594000000000001</v>
      </c>
      <c r="AS57" s="124" t="s">
        <v>136</v>
      </c>
      <c r="AU57" s="123" t="s">
        <v>288</v>
      </c>
      <c r="AV57" s="124" t="s">
        <v>133</v>
      </c>
      <c r="AW57" s="124" t="s">
        <v>134</v>
      </c>
      <c r="AX57" s="124" t="s">
        <v>289</v>
      </c>
      <c r="AY57" s="124">
        <v>34.594000000000001</v>
      </c>
      <c r="AZ57" s="124" t="s">
        <v>136</v>
      </c>
    </row>
    <row r="58" spans="1:52" s="26" customFormat="1" ht="72.599999999999994" x14ac:dyDescent="0.35">
      <c r="AN58" s="123" t="s">
        <v>290</v>
      </c>
      <c r="AO58" s="124" t="s">
        <v>133</v>
      </c>
      <c r="AP58" s="124" t="s">
        <v>291</v>
      </c>
      <c r="AQ58" s="124" t="s">
        <v>134</v>
      </c>
      <c r="AR58" s="124">
        <v>39.536000000000001</v>
      </c>
      <c r="AS58" s="124" t="s">
        <v>136</v>
      </c>
      <c r="AU58" s="123" t="s">
        <v>290</v>
      </c>
      <c r="AV58" s="124" t="s">
        <v>133</v>
      </c>
      <c r="AW58" s="124" t="s">
        <v>134</v>
      </c>
      <c r="AX58" s="124" t="s">
        <v>291</v>
      </c>
      <c r="AY58" s="124">
        <v>39.536000000000001</v>
      </c>
      <c r="AZ58" s="124" t="s">
        <v>136</v>
      </c>
    </row>
    <row r="59" spans="1:52" s="26" customFormat="1" ht="43.8" x14ac:dyDescent="0.35">
      <c r="AN59" s="123" t="s">
        <v>294</v>
      </c>
      <c r="AO59" s="124" t="s">
        <v>133</v>
      </c>
      <c r="AP59" s="124" t="s">
        <v>295</v>
      </c>
      <c r="AQ59" s="124" t="s">
        <v>134</v>
      </c>
      <c r="AR59" s="124">
        <v>24.71</v>
      </c>
      <c r="AS59" s="124" t="s">
        <v>136</v>
      </c>
      <c r="AU59" s="123" t="s">
        <v>294</v>
      </c>
      <c r="AV59" s="124" t="s">
        <v>133</v>
      </c>
      <c r="AW59" s="124" t="s">
        <v>134</v>
      </c>
      <c r="AX59" s="124" t="s">
        <v>295</v>
      </c>
      <c r="AY59" s="124">
        <v>24.71</v>
      </c>
      <c r="AZ59" s="124" t="s">
        <v>136</v>
      </c>
    </row>
    <row r="60" spans="1:52" s="26" customFormat="1" ht="115.8" x14ac:dyDescent="0.35">
      <c r="AN60" s="123" t="s">
        <v>297</v>
      </c>
      <c r="AO60" s="124" t="s">
        <v>133</v>
      </c>
      <c r="AP60" s="124" t="s">
        <v>298</v>
      </c>
      <c r="AQ60" s="124" t="s">
        <v>134</v>
      </c>
      <c r="AR60" s="124">
        <v>96.367000000000004</v>
      </c>
      <c r="AS60" s="124" t="s">
        <v>136</v>
      </c>
      <c r="AU60" s="123" t="s">
        <v>297</v>
      </c>
      <c r="AV60" s="124" t="s">
        <v>133</v>
      </c>
      <c r="AW60" s="124" t="s">
        <v>134</v>
      </c>
      <c r="AX60" s="124" t="s">
        <v>298</v>
      </c>
      <c r="AY60" s="124">
        <v>96.367000000000004</v>
      </c>
      <c r="AZ60" s="124" t="s">
        <v>136</v>
      </c>
    </row>
    <row r="61" spans="1:52" s="26" customFormat="1" ht="115.8" x14ac:dyDescent="0.35">
      <c r="AN61" s="123" t="s">
        <v>299</v>
      </c>
      <c r="AO61" s="124" t="s">
        <v>133</v>
      </c>
      <c r="AP61" s="124" t="s">
        <v>300</v>
      </c>
      <c r="AQ61" s="124" t="s">
        <v>134</v>
      </c>
      <c r="AR61" s="124">
        <v>149.49600000000001</v>
      </c>
      <c r="AS61" s="124" t="s">
        <v>136</v>
      </c>
      <c r="AU61" s="123" t="s">
        <v>299</v>
      </c>
      <c r="AV61" s="124" t="s">
        <v>133</v>
      </c>
      <c r="AW61" s="124" t="s">
        <v>134</v>
      </c>
      <c r="AX61" s="124" t="s">
        <v>300</v>
      </c>
      <c r="AY61" s="124">
        <v>149.49600000000001</v>
      </c>
      <c r="AZ61" s="124" t="s">
        <v>136</v>
      </c>
    </row>
    <row r="62" spans="1:52" s="26" customFormat="1" ht="101.4" x14ac:dyDescent="0.35">
      <c r="AN62" s="123" t="s">
        <v>305</v>
      </c>
      <c r="AO62" s="124" t="s">
        <v>133</v>
      </c>
      <c r="AP62" s="124" t="s">
        <v>306</v>
      </c>
      <c r="AQ62" s="124" t="s">
        <v>134</v>
      </c>
      <c r="AR62" s="124">
        <v>16.798999999999999</v>
      </c>
      <c r="AS62" s="124" t="s">
        <v>136</v>
      </c>
      <c r="AU62" s="123" t="s">
        <v>305</v>
      </c>
      <c r="AV62" s="124" t="s">
        <v>133</v>
      </c>
      <c r="AW62" s="124" t="s">
        <v>134</v>
      </c>
      <c r="AX62" s="124" t="s">
        <v>306</v>
      </c>
      <c r="AY62" s="124">
        <v>16.798999999999999</v>
      </c>
      <c r="AZ62" s="124" t="s">
        <v>136</v>
      </c>
    </row>
    <row r="63" spans="1:52" s="26" customFormat="1" ht="101.4" x14ac:dyDescent="0.35">
      <c r="AN63" s="123" t="s">
        <v>307</v>
      </c>
      <c r="AO63" s="124" t="s">
        <v>133</v>
      </c>
      <c r="AP63" s="124" t="s">
        <v>308</v>
      </c>
      <c r="AQ63" s="124" t="s">
        <v>134</v>
      </c>
      <c r="AR63" s="124">
        <v>27.555</v>
      </c>
      <c r="AS63" s="124" t="s">
        <v>136</v>
      </c>
      <c r="AU63" s="123" t="s">
        <v>307</v>
      </c>
      <c r="AV63" s="124" t="s">
        <v>133</v>
      </c>
      <c r="AW63" s="124" t="s">
        <v>134</v>
      </c>
      <c r="AX63" s="124" t="s">
        <v>308</v>
      </c>
      <c r="AY63" s="124">
        <v>27.555</v>
      </c>
      <c r="AZ63" s="124" t="s">
        <v>136</v>
      </c>
    </row>
    <row r="64" spans="1:52" s="26" customFormat="1" ht="115.8" x14ac:dyDescent="0.35">
      <c r="AN64" s="123" t="s">
        <v>311</v>
      </c>
      <c r="AO64" s="124" t="s">
        <v>133</v>
      </c>
      <c r="AP64" s="124" t="s">
        <v>312</v>
      </c>
      <c r="AQ64" s="124" t="s">
        <v>134</v>
      </c>
      <c r="AR64" s="124">
        <v>33.485999999999997</v>
      </c>
      <c r="AS64" s="124" t="s">
        <v>136</v>
      </c>
      <c r="AU64" s="123" t="s">
        <v>311</v>
      </c>
      <c r="AV64" s="124" t="s">
        <v>133</v>
      </c>
      <c r="AW64" s="124" t="s">
        <v>134</v>
      </c>
      <c r="AX64" s="124" t="s">
        <v>312</v>
      </c>
      <c r="AY64" s="124">
        <v>33.485999999999997</v>
      </c>
      <c r="AZ64" s="124" t="s">
        <v>136</v>
      </c>
    </row>
    <row r="65" spans="40:52" s="26" customFormat="1" ht="130.19999999999999" x14ac:dyDescent="0.35">
      <c r="AN65" s="123" t="s">
        <v>316</v>
      </c>
      <c r="AO65" s="124" t="s">
        <v>133</v>
      </c>
      <c r="AP65" s="124" t="s">
        <v>317</v>
      </c>
      <c r="AQ65" s="124" t="s">
        <v>134</v>
      </c>
      <c r="AR65" s="124">
        <v>4.8159999999999998</v>
      </c>
      <c r="AS65" s="124" t="s">
        <v>136</v>
      </c>
      <c r="AU65" s="123" t="s">
        <v>316</v>
      </c>
      <c r="AV65" s="124" t="s">
        <v>133</v>
      </c>
      <c r="AW65" s="124" t="s">
        <v>134</v>
      </c>
      <c r="AX65" s="124" t="s">
        <v>317</v>
      </c>
      <c r="AY65" s="124">
        <v>4.8159999999999998</v>
      </c>
      <c r="AZ65" s="124" t="s">
        <v>136</v>
      </c>
    </row>
    <row r="66" spans="40:52" s="26" customFormat="1" ht="87" x14ac:dyDescent="0.35">
      <c r="AN66" s="123" t="s">
        <v>321</v>
      </c>
      <c r="AO66" s="124" t="s">
        <v>133</v>
      </c>
      <c r="AP66" s="124" t="s">
        <v>322</v>
      </c>
      <c r="AQ66" s="124" t="s">
        <v>134</v>
      </c>
      <c r="AR66" s="124">
        <v>9.8819999999999997</v>
      </c>
      <c r="AS66" s="124" t="s">
        <v>136</v>
      </c>
      <c r="AU66" s="123" t="s">
        <v>321</v>
      </c>
      <c r="AV66" s="124" t="s">
        <v>133</v>
      </c>
      <c r="AW66" s="124" t="s">
        <v>134</v>
      </c>
      <c r="AX66" s="124" t="s">
        <v>322</v>
      </c>
      <c r="AY66" s="124">
        <v>9.8819999999999997</v>
      </c>
      <c r="AZ66" s="124" t="s">
        <v>136</v>
      </c>
    </row>
    <row r="67" spans="40:52" s="26" customFormat="1" ht="72.599999999999994" x14ac:dyDescent="0.35">
      <c r="AN67" s="123" t="s">
        <v>326</v>
      </c>
      <c r="AO67" s="124" t="s">
        <v>133</v>
      </c>
      <c r="AP67" s="124" t="s">
        <v>327</v>
      </c>
      <c r="AQ67" s="124" t="s">
        <v>134</v>
      </c>
      <c r="AR67" s="124">
        <v>13.590999999999999</v>
      </c>
      <c r="AS67" s="124" t="s">
        <v>136</v>
      </c>
      <c r="AU67" s="123" t="s">
        <v>326</v>
      </c>
      <c r="AV67" s="124" t="s">
        <v>133</v>
      </c>
      <c r="AW67" s="124" t="s">
        <v>134</v>
      </c>
      <c r="AX67" s="124" t="s">
        <v>327</v>
      </c>
      <c r="AY67" s="124">
        <v>13.590999999999999</v>
      </c>
      <c r="AZ67" s="124" t="s">
        <v>136</v>
      </c>
    </row>
    <row r="68" spans="40:52" s="26" customFormat="1" ht="87" x14ac:dyDescent="0.35">
      <c r="AN68" s="123" t="s">
        <v>328</v>
      </c>
      <c r="AO68" s="124" t="s">
        <v>133</v>
      </c>
      <c r="AP68" s="124" t="s">
        <v>329</v>
      </c>
      <c r="AQ68" s="124" t="s">
        <v>134</v>
      </c>
      <c r="AR68" s="124">
        <v>21.995000000000001</v>
      </c>
      <c r="AS68" s="124" t="s">
        <v>136</v>
      </c>
      <c r="AU68" s="123" t="s">
        <v>328</v>
      </c>
      <c r="AV68" s="124" t="s">
        <v>133</v>
      </c>
      <c r="AW68" s="124" t="s">
        <v>134</v>
      </c>
      <c r="AX68" s="124" t="s">
        <v>329</v>
      </c>
      <c r="AY68" s="124">
        <v>21.995000000000001</v>
      </c>
      <c r="AZ68" s="124" t="s">
        <v>136</v>
      </c>
    </row>
    <row r="69" spans="40:52" s="26" customFormat="1" ht="58.2" x14ac:dyDescent="0.35">
      <c r="AN69" s="123" t="s">
        <v>330</v>
      </c>
      <c r="AO69" s="124" t="s">
        <v>133</v>
      </c>
      <c r="AP69" s="124" t="s">
        <v>331</v>
      </c>
      <c r="AQ69" s="124" t="s">
        <v>134</v>
      </c>
      <c r="AR69" s="124">
        <v>23.474</v>
      </c>
      <c r="AS69" s="124" t="s">
        <v>136</v>
      </c>
      <c r="AU69" s="123" t="s">
        <v>330</v>
      </c>
      <c r="AV69" s="124" t="s">
        <v>133</v>
      </c>
      <c r="AW69" s="124" t="s">
        <v>134</v>
      </c>
      <c r="AX69" s="124" t="s">
        <v>331</v>
      </c>
      <c r="AY69" s="124">
        <v>23.474</v>
      </c>
      <c r="AZ69" s="124" t="s">
        <v>136</v>
      </c>
    </row>
    <row r="70" spans="40:52" s="26" customFormat="1" ht="58.2" x14ac:dyDescent="0.35">
      <c r="AN70" s="123" t="s">
        <v>333</v>
      </c>
      <c r="AO70" s="124" t="s">
        <v>133</v>
      </c>
      <c r="AP70" s="124" t="s">
        <v>334</v>
      </c>
      <c r="AQ70" s="124" t="s">
        <v>134</v>
      </c>
      <c r="AR70" s="124">
        <v>29.655999999999999</v>
      </c>
      <c r="AS70" s="124" t="s">
        <v>136</v>
      </c>
      <c r="AU70" s="123" t="s">
        <v>333</v>
      </c>
      <c r="AV70" s="124" t="s">
        <v>133</v>
      </c>
      <c r="AW70" s="124" t="s">
        <v>134</v>
      </c>
      <c r="AX70" s="124" t="s">
        <v>334</v>
      </c>
      <c r="AY70" s="124">
        <v>29.655999999999999</v>
      </c>
      <c r="AZ70" s="124" t="s">
        <v>136</v>
      </c>
    </row>
    <row r="71" spans="40:52" s="26" customFormat="1" ht="58.2" x14ac:dyDescent="0.35">
      <c r="AN71" s="123" t="s">
        <v>335</v>
      </c>
      <c r="AO71" s="124" t="s">
        <v>133</v>
      </c>
      <c r="AP71" s="124" t="s">
        <v>336</v>
      </c>
      <c r="AQ71" s="124" t="s">
        <v>134</v>
      </c>
      <c r="AR71" s="124">
        <v>27.006</v>
      </c>
      <c r="AS71" s="124" t="s">
        <v>136</v>
      </c>
      <c r="AU71" s="123" t="s">
        <v>335</v>
      </c>
      <c r="AV71" s="124" t="s">
        <v>133</v>
      </c>
      <c r="AW71" s="124" t="s">
        <v>134</v>
      </c>
      <c r="AX71" s="124" t="s">
        <v>336</v>
      </c>
      <c r="AY71" s="124">
        <v>27.006</v>
      </c>
      <c r="AZ71" s="124" t="s">
        <v>136</v>
      </c>
    </row>
    <row r="72" spans="40:52" s="26" customFormat="1" ht="72.599999999999994" x14ac:dyDescent="0.35">
      <c r="AN72" s="123" t="s">
        <v>337</v>
      </c>
      <c r="AO72" s="124" t="s">
        <v>133</v>
      </c>
      <c r="AP72" s="124" t="s">
        <v>338</v>
      </c>
      <c r="AQ72" s="124" t="s">
        <v>134</v>
      </c>
      <c r="AR72" s="124">
        <v>39.536000000000001</v>
      </c>
      <c r="AS72" s="124" t="s">
        <v>136</v>
      </c>
      <c r="AU72" s="123" t="s">
        <v>337</v>
      </c>
      <c r="AV72" s="124" t="s">
        <v>133</v>
      </c>
      <c r="AW72" s="124" t="s">
        <v>134</v>
      </c>
      <c r="AX72" s="124" t="s">
        <v>338</v>
      </c>
      <c r="AY72" s="124">
        <v>39.536000000000001</v>
      </c>
      <c r="AZ72" s="124" t="s">
        <v>136</v>
      </c>
    </row>
    <row r="73" spans="40:52" s="26" customFormat="1" ht="58.2" x14ac:dyDescent="0.35">
      <c r="AN73" s="123" t="s">
        <v>339</v>
      </c>
      <c r="AO73" s="124" t="s">
        <v>133</v>
      </c>
      <c r="AP73" s="124" t="s">
        <v>340</v>
      </c>
      <c r="AQ73" s="124" t="s">
        <v>134</v>
      </c>
      <c r="AR73" s="124">
        <v>2.2240000000000002</v>
      </c>
      <c r="AS73" s="124" t="s">
        <v>136</v>
      </c>
      <c r="AU73" s="123" t="s">
        <v>339</v>
      </c>
      <c r="AV73" s="124" t="s">
        <v>133</v>
      </c>
      <c r="AW73" s="124" t="s">
        <v>134</v>
      </c>
      <c r="AX73" s="124" t="s">
        <v>340</v>
      </c>
      <c r="AY73" s="124">
        <v>2.2240000000000002</v>
      </c>
      <c r="AZ73" s="124" t="s">
        <v>136</v>
      </c>
    </row>
    <row r="74" spans="40:52" s="26" customFormat="1" ht="58.2" x14ac:dyDescent="0.35">
      <c r="AN74" s="123" t="s">
        <v>341</v>
      </c>
      <c r="AO74" s="124" t="s">
        <v>133</v>
      </c>
      <c r="AP74" s="124" t="s">
        <v>342</v>
      </c>
      <c r="AQ74" s="124" t="s">
        <v>134</v>
      </c>
      <c r="AR74" s="124">
        <v>3.3359999999999999</v>
      </c>
      <c r="AS74" s="124" t="s">
        <v>136</v>
      </c>
      <c r="AU74" s="123" t="s">
        <v>341</v>
      </c>
      <c r="AV74" s="124" t="s">
        <v>133</v>
      </c>
      <c r="AW74" s="124" t="s">
        <v>134</v>
      </c>
      <c r="AX74" s="124" t="s">
        <v>342</v>
      </c>
      <c r="AY74" s="124">
        <v>3.3359999999999999</v>
      </c>
      <c r="AZ74" s="124" t="s">
        <v>136</v>
      </c>
    </row>
    <row r="75" spans="40:52" s="26" customFormat="1" ht="58.2" x14ac:dyDescent="0.35">
      <c r="AN75" s="123" t="s">
        <v>343</v>
      </c>
      <c r="AO75" s="124" t="s">
        <v>133</v>
      </c>
      <c r="AP75" s="124" t="s">
        <v>344</v>
      </c>
      <c r="AQ75" s="124" t="s">
        <v>134</v>
      </c>
      <c r="AR75" s="124">
        <v>5.56</v>
      </c>
      <c r="AS75" s="124" t="s">
        <v>136</v>
      </c>
      <c r="AU75" s="123" t="s">
        <v>343</v>
      </c>
      <c r="AV75" s="124" t="s">
        <v>133</v>
      </c>
      <c r="AW75" s="124" t="s">
        <v>134</v>
      </c>
      <c r="AX75" s="124" t="s">
        <v>344</v>
      </c>
      <c r="AY75" s="124">
        <v>5.56</v>
      </c>
      <c r="AZ75" s="124" t="s">
        <v>136</v>
      </c>
    </row>
    <row r="76" spans="40:52" s="26" customFormat="1" ht="58.2" x14ac:dyDescent="0.35">
      <c r="AN76" s="123" t="s">
        <v>345</v>
      </c>
      <c r="AO76" s="124" t="s">
        <v>133</v>
      </c>
      <c r="AP76" s="124" t="s">
        <v>346</v>
      </c>
      <c r="AQ76" s="124" t="s">
        <v>134</v>
      </c>
      <c r="AR76" s="124">
        <v>7.7839999999999998</v>
      </c>
      <c r="AS76" s="124" t="s">
        <v>136</v>
      </c>
      <c r="AU76" s="123" t="s">
        <v>345</v>
      </c>
      <c r="AV76" s="124" t="s">
        <v>133</v>
      </c>
      <c r="AW76" s="124" t="s">
        <v>134</v>
      </c>
      <c r="AX76" s="124" t="s">
        <v>346</v>
      </c>
      <c r="AY76" s="124">
        <v>7.7839999999999998</v>
      </c>
      <c r="AZ76" s="124" t="s">
        <v>136</v>
      </c>
    </row>
    <row r="77" spans="40:52" s="26" customFormat="1" ht="58.2" x14ac:dyDescent="0.35">
      <c r="AN77" s="123" t="s">
        <v>347</v>
      </c>
      <c r="AO77" s="124" t="s">
        <v>133</v>
      </c>
      <c r="AP77" s="124" t="s">
        <v>348</v>
      </c>
      <c r="AQ77" s="124" t="s">
        <v>134</v>
      </c>
      <c r="AR77" s="124">
        <v>22.239000000000001</v>
      </c>
      <c r="AS77" s="124" t="s">
        <v>136</v>
      </c>
      <c r="AU77" s="123" t="s">
        <v>347</v>
      </c>
      <c r="AV77" s="124" t="s">
        <v>133</v>
      </c>
      <c r="AW77" s="124" t="s">
        <v>134</v>
      </c>
      <c r="AX77" s="124" t="s">
        <v>348</v>
      </c>
      <c r="AY77" s="124">
        <v>22.239000000000001</v>
      </c>
      <c r="AZ77" s="124" t="s">
        <v>136</v>
      </c>
    </row>
    <row r="78" spans="40:52" s="26" customFormat="1" ht="58.2" x14ac:dyDescent="0.35">
      <c r="AN78" s="114" t="s">
        <v>349</v>
      </c>
      <c r="AO78" s="115" t="s">
        <v>133</v>
      </c>
      <c r="AP78" s="115" t="s">
        <v>350</v>
      </c>
      <c r="AQ78" s="115" t="s">
        <v>134</v>
      </c>
      <c r="AR78" s="115">
        <v>71.659000000000006</v>
      </c>
      <c r="AS78" s="115" t="s">
        <v>136</v>
      </c>
      <c r="AU78" s="114" t="s">
        <v>349</v>
      </c>
      <c r="AV78" s="115" t="s">
        <v>133</v>
      </c>
      <c r="AW78" s="115" t="s">
        <v>134</v>
      </c>
      <c r="AX78" s="115" t="s">
        <v>350</v>
      </c>
      <c r="AY78" s="115">
        <v>71.659000000000006</v>
      </c>
      <c r="AZ78" s="115" t="s">
        <v>136</v>
      </c>
    </row>
    <row r="79" spans="40:52" s="26" customFormat="1" ht="58.2" x14ac:dyDescent="0.35">
      <c r="AN79" s="114" t="s">
        <v>351</v>
      </c>
      <c r="AO79" s="115" t="s">
        <v>133</v>
      </c>
      <c r="AP79" s="115" t="s">
        <v>352</v>
      </c>
      <c r="AQ79" s="115" t="s">
        <v>134</v>
      </c>
      <c r="AR79" s="115">
        <v>143.31800000000001</v>
      </c>
      <c r="AS79" s="115" t="s">
        <v>136</v>
      </c>
      <c r="AU79" s="114" t="s">
        <v>351</v>
      </c>
      <c r="AV79" s="115" t="s">
        <v>133</v>
      </c>
      <c r="AW79" s="115" t="s">
        <v>134</v>
      </c>
      <c r="AX79" s="115" t="s">
        <v>352</v>
      </c>
      <c r="AY79" s="115">
        <v>143.31800000000001</v>
      </c>
      <c r="AZ79" s="115" t="s">
        <v>136</v>
      </c>
    </row>
    <row r="80" spans="40:52" s="26" customFormat="1" ht="58.2" x14ac:dyDescent="0.35">
      <c r="AN80" s="114" t="s">
        <v>353</v>
      </c>
      <c r="AO80" s="115" t="s">
        <v>133</v>
      </c>
      <c r="AP80" s="115" t="s">
        <v>354</v>
      </c>
      <c r="AQ80" s="115" t="s">
        <v>134</v>
      </c>
      <c r="AR80" s="115">
        <v>214.77</v>
      </c>
      <c r="AS80" s="115" t="s">
        <v>136</v>
      </c>
      <c r="AU80" s="114" t="s">
        <v>353</v>
      </c>
      <c r="AV80" s="115" t="s">
        <v>133</v>
      </c>
      <c r="AW80" s="115" t="s">
        <v>134</v>
      </c>
      <c r="AX80" s="115" t="s">
        <v>354</v>
      </c>
      <c r="AY80" s="115">
        <v>214.77</v>
      </c>
      <c r="AZ80" s="115" t="s">
        <v>136</v>
      </c>
    </row>
    <row r="81" spans="40:52" s="26" customFormat="1" ht="58.2" x14ac:dyDescent="0.35">
      <c r="AN81" s="114" t="s">
        <v>355</v>
      </c>
      <c r="AO81" s="115" t="s">
        <v>133</v>
      </c>
      <c r="AP81" s="115" t="s">
        <v>356</v>
      </c>
      <c r="AQ81" s="115" t="s">
        <v>134</v>
      </c>
      <c r="AR81" s="115">
        <v>358.29500000000002</v>
      </c>
      <c r="AS81" s="115" t="s">
        <v>136</v>
      </c>
      <c r="AU81" s="114" t="s">
        <v>355</v>
      </c>
      <c r="AV81" s="115" t="s">
        <v>133</v>
      </c>
      <c r="AW81" s="115" t="s">
        <v>134</v>
      </c>
      <c r="AX81" s="115" t="s">
        <v>356</v>
      </c>
      <c r="AY81" s="115">
        <v>358.29500000000002</v>
      </c>
      <c r="AZ81" s="115" t="s">
        <v>136</v>
      </c>
    </row>
    <row r="82" spans="40:52" s="26" customFormat="1" ht="72.599999999999994" x14ac:dyDescent="0.35">
      <c r="AN82" s="114" t="s">
        <v>357</v>
      </c>
      <c r="AO82" s="115" t="s">
        <v>133</v>
      </c>
      <c r="AP82" s="115" t="s">
        <v>358</v>
      </c>
      <c r="AQ82" s="115" t="s">
        <v>134</v>
      </c>
      <c r="AR82" s="115">
        <v>93.468999999999994</v>
      </c>
      <c r="AS82" s="115" t="s">
        <v>136</v>
      </c>
      <c r="AU82" s="114" t="s">
        <v>357</v>
      </c>
      <c r="AV82" s="115" t="s">
        <v>133</v>
      </c>
      <c r="AW82" s="115" t="s">
        <v>134</v>
      </c>
      <c r="AX82" s="115" t="s">
        <v>358</v>
      </c>
      <c r="AY82" s="115">
        <v>93.468999999999994</v>
      </c>
      <c r="AZ82" s="115" t="s">
        <v>136</v>
      </c>
    </row>
    <row r="83" spans="40:52" s="26" customFormat="1" ht="43.8" x14ac:dyDescent="0.35">
      <c r="AN83" s="114" t="s">
        <v>359</v>
      </c>
      <c r="AO83" s="115" t="s">
        <v>133</v>
      </c>
      <c r="AP83" s="115" t="s">
        <v>360</v>
      </c>
      <c r="AQ83" s="115" t="s">
        <v>134</v>
      </c>
      <c r="AR83" s="115">
        <v>74.13</v>
      </c>
      <c r="AS83" s="115" t="s">
        <v>136</v>
      </c>
      <c r="AU83" s="114" t="s">
        <v>359</v>
      </c>
      <c r="AV83" s="115" t="s">
        <v>133</v>
      </c>
      <c r="AW83" s="115" t="s">
        <v>134</v>
      </c>
      <c r="AX83" s="115" t="s">
        <v>360</v>
      </c>
      <c r="AY83" s="115">
        <v>74.13</v>
      </c>
      <c r="AZ83" s="115" t="s">
        <v>136</v>
      </c>
    </row>
    <row r="84" spans="40:52" s="26" customFormat="1" ht="43.8" x14ac:dyDescent="0.35">
      <c r="AN84" s="114" t="s">
        <v>361</v>
      </c>
      <c r="AO84" s="115" t="s">
        <v>133</v>
      </c>
      <c r="AP84" s="115" t="s">
        <v>362</v>
      </c>
      <c r="AQ84" s="115" t="s">
        <v>134</v>
      </c>
      <c r="AR84" s="115">
        <v>98.84</v>
      </c>
      <c r="AS84" s="115" t="s">
        <v>136</v>
      </c>
      <c r="AU84" s="114" t="s">
        <v>361</v>
      </c>
      <c r="AV84" s="115" t="s">
        <v>133</v>
      </c>
      <c r="AW84" s="115" t="s">
        <v>134</v>
      </c>
      <c r="AX84" s="115" t="s">
        <v>362</v>
      </c>
      <c r="AY84" s="115">
        <v>98.84</v>
      </c>
      <c r="AZ84" s="115" t="s">
        <v>136</v>
      </c>
    </row>
    <row r="85" spans="40:52" s="26" customFormat="1" ht="58.2" x14ac:dyDescent="0.35">
      <c r="AN85" s="114" t="s">
        <v>363</v>
      </c>
      <c r="AO85" s="115" t="s">
        <v>133</v>
      </c>
      <c r="AP85" s="115" t="s">
        <v>364</v>
      </c>
      <c r="AQ85" s="115" t="s">
        <v>134</v>
      </c>
      <c r="AR85" s="115">
        <v>123.55</v>
      </c>
      <c r="AS85" s="115" t="s">
        <v>136</v>
      </c>
      <c r="AU85" s="114" t="s">
        <v>363</v>
      </c>
      <c r="AV85" s="115" t="s">
        <v>133</v>
      </c>
      <c r="AW85" s="115" t="s">
        <v>134</v>
      </c>
      <c r="AX85" s="115" t="s">
        <v>364</v>
      </c>
      <c r="AY85" s="115">
        <v>123.55</v>
      </c>
      <c r="AZ85" s="115" t="s">
        <v>136</v>
      </c>
    </row>
    <row r="86" spans="40:52" ht="58.2" x14ac:dyDescent="0.35">
      <c r="AN86" s="114" t="s">
        <v>366</v>
      </c>
      <c r="AO86" s="115" t="s">
        <v>133</v>
      </c>
      <c r="AP86" s="115" t="s">
        <v>367</v>
      </c>
      <c r="AQ86" s="115" t="s">
        <v>134</v>
      </c>
      <c r="AR86" s="115">
        <v>148.26</v>
      </c>
      <c r="AS86" s="115" t="s">
        <v>136</v>
      </c>
      <c r="AU86" s="114" t="s">
        <v>366</v>
      </c>
      <c r="AV86" s="115" t="s">
        <v>133</v>
      </c>
      <c r="AW86" s="115" t="s">
        <v>134</v>
      </c>
      <c r="AX86" s="115" t="s">
        <v>367</v>
      </c>
      <c r="AY86" s="115">
        <v>148.26</v>
      </c>
      <c r="AZ86" s="115" t="s">
        <v>136</v>
      </c>
    </row>
    <row r="87" spans="40:52" ht="58.2" x14ac:dyDescent="0.35">
      <c r="AN87" s="114" t="s">
        <v>369</v>
      </c>
      <c r="AO87" s="115" t="s">
        <v>133</v>
      </c>
      <c r="AP87" s="115" t="s">
        <v>370</v>
      </c>
      <c r="AQ87" s="115" t="s">
        <v>134</v>
      </c>
      <c r="AR87" s="115">
        <v>160.61500000000001</v>
      </c>
      <c r="AS87" s="115" t="s">
        <v>136</v>
      </c>
      <c r="AU87" s="114" t="s">
        <v>369</v>
      </c>
      <c r="AV87" s="115" t="s">
        <v>133</v>
      </c>
      <c r="AW87" s="115" t="s">
        <v>134</v>
      </c>
      <c r="AX87" s="115" t="s">
        <v>370</v>
      </c>
      <c r="AY87" s="115">
        <v>160.61500000000001</v>
      </c>
      <c r="AZ87" s="115" t="s">
        <v>136</v>
      </c>
    </row>
    <row r="88" spans="40:52" ht="58.2" x14ac:dyDescent="0.35">
      <c r="AN88" s="114" t="s">
        <v>372</v>
      </c>
      <c r="AO88" s="115" t="s">
        <v>133</v>
      </c>
      <c r="AP88" s="115" t="s">
        <v>373</v>
      </c>
      <c r="AQ88" s="115" t="s">
        <v>134</v>
      </c>
      <c r="AR88" s="115">
        <v>1919.6590000000001</v>
      </c>
      <c r="AS88" s="115" t="s">
        <v>136</v>
      </c>
      <c r="AU88" s="114" t="s">
        <v>372</v>
      </c>
      <c r="AV88" s="115" t="s">
        <v>133</v>
      </c>
      <c r="AW88" s="115" t="s">
        <v>134</v>
      </c>
      <c r="AX88" s="115" t="s">
        <v>373</v>
      </c>
      <c r="AY88" s="115">
        <v>1919.6590000000001</v>
      </c>
      <c r="AZ88" s="115" t="s">
        <v>136</v>
      </c>
    </row>
    <row r="89" spans="40:52" ht="58.2" x14ac:dyDescent="0.35">
      <c r="AN89" s="114" t="s">
        <v>374</v>
      </c>
      <c r="AO89" s="115" t="s">
        <v>133</v>
      </c>
      <c r="AP89" s="115" t="s">
        <v>375</v>
      </c>
      <c r="AQ89" s="115" t="s">
        <v>134</v>
      </c>
      <c r="AR89" s="115">
        <v>2558.212</v>
      </c>
      <c r="AS89" s="115" t="s">
        <v>136</v>
      </c>
      <c r="AU89" s="114" t="s">
        <v>374</v>
      </c>
      <c r="AV89" s="115" t="s">
        <v>133</v>
      </c>
      <c r="AW89" s="115" t="s">
        <v>134</v>
      </c>
      <c r="AX89" s="115" t="s">
        <v>375</v>
      </c>
      <c r="AY89" s="115">
        <v>2558.212</v>
      </c>
      <c r="AZ89" s="115" t="s">
        <v>136</v>
      </c>
    </row>
    <row r="90" spans="40:52" ht="58.2" x14ac:dyDescent="0.35">
      <c r="AN90" s="114" t="s">
        <v>376</v>
      </c>
      <c r="AO90" s="115" t="s">
        <v>133</v>
      </c>
      <c r="AP90" s="115" t="s">
        <v>377</v>
      </c>
      <c r="AQ90" s="115" t="s">
        <v>134</v>
      </c>
      <c r="AR90" s="115">
        <v>3197.7649999999999</v>
      </c>
      <c r="AS90" s="115" t="s">
        <v>136</v>
      </c>
      <c r="AU90" s="114" t="s">
        <v>376</v>
      </c>
      <c r="AV90" s="115" t="s">
        <v>133</v>
      </c>
      <c r="AW90" s="115" t="s">
        <v>134</v>
      </c>
      <c r="AX90" s="115" t="s">
        <v>377</v>
      </c>
      <c r="AY90" s="115">
        <v>3197.7649999999999</v>
      </c>
      <c r="AZ90" s="115" t="s">
        <v>136</v>
      </c>
    </row>
    <row r="91" spans="40:52" ht="58.2" x14ac:dyDescent="0.35">
      <c r="AN91" s="114" t="s">
        <v>379</v>
      </c>
      <c r="AO91" s="115" t="s">
        <v>133</v>
      </c>
      <c r="AP91" s="115" t="s">
        <v>380</v>
      </c>
      <c r="AQ91" s="115" t="s">
        <v>134</v>
      </c>
      <c r="AR91" s="115">
        <v>4157.0940000000001</v>
      </c>
      <c r="AS91" s="115" t="s">
        <v>136</v>
      </c>
      <c r="AU91" s="114" t="s">
        <v>379</v>
      </c>
      <c r="AV91" s="115" t="s">
        <v>133</v>
      </c>
      <c r="AW91" s="115" t="s">
        <v>134</v>
      </c>
      <c r="AX91" s="115" t="s">
        <v>380</v>
      </c>
      <c r="AY91" s="115">
        <v>4157.0940000000001</v>
      </c>
      <c r="AZ91" s="115" t="s">
        <v>136</v>
      </c>
    </row>
    <row r="92" spans="40:52" ht="43.8" x14ac:dyDescent="0.35">
      <c r="AN92" s="114" t="s">
        <v>382</v>
      </c>
      <c r="AO92" s="115" t="s">
        <v>133</v>
      </c>
      <c r="AP92" s="115" t="s">
        <v>383</v>
      </c>
      <c r="AQ92" s="115" t="s">
        <v>134</v>
      </c>
      <c r="AR92" s="115">
        <v>181</v>
      </c>
      <c r="AS92" s="115" t="s">
        <v>136</v>
      </c>
      <c r="AU92" s="114" t="s">
        <v>382</v>
      </c>
      <c r="AV92" s="115" t="s">
        <v>133</v>
      </c>
      <c r="AW92" s="115" t="s">
        <v>134</v>
      </c>
      <c r="AX92" s="115" t="s">
        <v>383</v>
      </c>
      <c r="AY92" s="115">
        <v>181</v>
      </c>
      <c r="AZ92" s="115" t="s">
        <v>136</v>
      </c>
    </row>
    <row r="93" spans="40:52" ht="72.599999999999994" x14ac:dyDescent="0.35">
      <c r="AN93" s="114" t="s">
        <v>385</v>
      </c>
      <c r="AO93" s="115" t="s">
        <v>133</v>
      </c>
      <c r="AP93" s="115" t="s">
        <v>386</v>
      </c>
      <c r="AQ93" s="115" t="s">
        <v>134</v>
      </c>
      <c r="AR93" s="115">
        <v>64.694999999999993</v>
      </c>
      <c r="AS93" s="115" t="s">
        <v>136</v>
      </c>
      <c r="AU93" s="114" t="s">
        <v>385</v>
      </c>
      <c r="AV93" s="115" t="s">
        <v>133</v>
      </c>
      <c r="AW93" s="115" t="s">
        <v>134</v>
      </c>
      <c r="AX93" s="115" t="s">
        <v>386</v>
      </c>
      <c r="AY93" s="115">
        <v>64.694999999999993</v>
      </c>
      <c r="AZ93" s="115" t="s">
        <v>136</v>
      </c>
    </row>
    <row r="94" spans="40:52" ht="72.599999999999994" x14ac:dyDescent="0.35">
      <c r="AN94" s="114" t="s">
        <v>388</v>
      </c>
      <c r="AO94" s="115" t="s">
        <v>133</v>
      </c>
      <c r="AP94" s="115" t="s">
        <v>389</v>
      </c>
      <c r="AQ94" s="115" t="s">
        <v>134</v>
      </c>
      <c r="AR94" s="115">
        <v>88.956000000000003</v>
      </c>
      <c r="AS94" s="115" t="s">
        <v>136</v>
      </c>
      <c r="AU94" s="114" t="s">
        <v>388</v>
      </c>
      <c r="AV94" s="115" t="s">
        <v>133</v>
      </c>
      <c r="AW94" s="115" t="s">
        <v>134</v>
      </c>
      <c r="AX94" s="115" t="s">
        <v>389</v>
      </c>
      <c r="AY94" s="115">
        <v>88.956000000000003</v>
      </c>
      <c r="AZ94" s="115" t="s">
        <v>136</v>
      </c>
    </row>
    <row r="95" spans="40:52" ht="72.599999999999994" x14ac:dyDescent="0.35">
      <c r="AN95" s="114" t="s">
        <v>390</v>
      </c>
      <c r="AO95" s="115" t="s">
        <v>133</v>
      </c>
      <c r="AP95" s="115" t="s">
        <v>391</v>
      </c>
      <c r="AQ95" s="115" t="s">
        <v>134</v>
      </c>
      <c r="AR95" s="115">
        <v>161.738</v>
      </c>
      <c r="AS95" s="115" t="s">
        <v>136</v>
      </c>
      <c r="AU95" s="114" t="s">
        <v>390</v>
      </c>
      <c r="AV95" s="115" t="s">
        <v>133</v>
      </c>
      <c r="AW95" s="115" t="s">
        <v>134</v>
      </c>
      <c r="AX95" s="115" t="s">
        <v>391</v>
      </c>
      <c r="AY95" s="115">
        <v>161.738</v>
      </c>
      <c r="AZ95" s="115" t="s">
        <v>136</v>
      </c>
    </row>
    <row r="96" spans="40:52" ht="72.599999999999994" x14ac:dyDescent="0.35">
      <c r="AN96" s="114" t="s">
        <v>392</v>
      </c>
      <c r="AO96" s="115" t="s">
        <v>133</v>
      </c>
      <c r="AP96" s="115" t="s">
        <v>393</v>
      </c>
      <c r="AQ96" s="115" t="s">
        <v>134</v>
      </c>
      <c r="AR96" s="115">
        <v>202.173</v>
      </c>
      <c r="AS96" s="115" t="s">
        <v>136</v>
      </c>
      <c r="AU96" s="114" t="s">
        <v>392</v>
      </c>
      <c r="AV96" s="115" t="s">
        <v>133</v>
      </c>
      <c r="AW96" s="115" t="s">
        <v>134</v>
      </c>
      <c r="AX96" s="115" t="s">
        <v>393</v>
      </c>
      <c r="AY96" s="115">
        <v>202.173</v>
      </c>
      <c r="AZ96" s="115" t="s">
        <v>136</v>
      </c>
    </row>
    <row r="97" spans="40:52" ht="72.599999999999994" x14ac:dyDescent="0.35">
      <c r="AN97" s="114" t="s">
        <v>394</v>
      </c>
      <c r="AO97" s="115" t="s">
        <v>133</v>
      </c>
      <c r="AP97" s="115" t="s">
        <v>395</v>
      </c>
      <c r="AQ97" s="115" t="s">
        <v>134</v>
      </c>
      <c r="AR97" s="115">
        <v>303.25900000000001</v>
      </c>
      <c r="AS97" s="115" t="s">
        <v>136</v>
      </c>
      <c r="AU97" s="114" t="s">
        <v>394</v>
      </c>
      <c r="AV97" s="115" t="s">
        <v>133</v>
      </c>
      <c r="AW97" s="115" t="s">
        <v>134</v>
      </c>
      <c r="AX97" s="115" t="s">
        <v>395</v>
      </c>
      <c r="AY97" s="115">
        <v>303.25900000000001</v>
      </c>
      <c r="AZ97" s="115" t="s">
        <v>136</v>
      </c>
    </row>
    <row r="98" spans="40:52" ht="29.4" x14ac:dyDescent="0.35">
      <c r="AN98" s="114" t="s">
        <v>396</v>
      </c>
      <c r="AO98" s="115" t="s">
        <v>133</v>
      </c>
      <c r="AP98" s="115" t="s">
        <v>397</v>
      </c>
      <c r="AQ98" s="115" t="s">
        <v>134</v>
      </c>
      <c r="AR98" s="115">
        <v>0.53</v>
      </c>
      <c r="AS98" s="115" t="s">
        <v>136</v>
      </c>
      <c r="AU98" s="114" t="s">
        <v>396</v>
      </c>
      <c r="AV98" s="115" t="s">
        <v>133</v>
      </c>
      <c r="AW98" s="115" t="s">
        <v>134</v>
      </c>
      <c r="AX98" s="115" t="s">
        <v>397</v>
      </c>
      <c r="AY98" s="115">
        <v>0.53</v>
      </c>
      <c r="AZ98" s="115" t="s">
        <v>136</v>
      </c>
    </row>
    <row r="99" spans="40:52" ht="29.4" x14ac:dyDescent="0.35">
      <c r="AN99" s="114" t="s">
        <v>398</v>
      </c>
      <c r="AO99" s="115" t="s">
        <v>133</v>
      </c>
      <c r="AP99" s="115" t="s">
        <v>399</v>
      </c>
      <c r="AQ99" s="115" t="s">
        <v>134</v>
      </c>
      <c r="AR99" s="115">
        <v>0.79500000000000004</v>
      </c>
      <c r="AS99" s="115" t="s">
        <v>136</v>
      </c>
      <c r="AU99" s="114" t="s">
        <v>398</v>
      </c>
      <c r="AV99" s="115" t="s">
        <v>133</v>
      </c>
      <c r="AW99" s="115" t="s">
        <v>134</v>
      </c>
      <c r="AX99" s="115" t="s">
        <v>399</v>
      </c>
      <c r="AY99" s="115">
        <v>0.79500000000000004</v>
      </c>
      <c r="AZ99" s="115" t="s">
        <v>136</v>
      </c>
    </row>
    <row r="100" spans="40:52" ht="29.4" x14ac:dyDescent="0.35">
      <c r="AN100" s="114" t="s">
        <v>400</v>
      </c>
      <c r="AO100" s="115" t="s">
        <v>133</v>
      </c>
      <c r="AP100" s="115" t="s">
        <v>401</v>
      </c>
      <c r="AQ100" s="115" t="s">
        <v>134</v>
      </c>
      <c r="AR100" s="115">
        <v>1.06</v>
      </c>
      <c r="AS100" s="115" t="s">
        <v>136</v>
      </c>
      <c r="AU100" s="114" t="s">
        <v>400</v>
      </c>
      <c r="AV100" s="115" t="s">
        <v>133</v>
      </c>
      <c r="AW100" s="115" t="s">
        <v>134</v>
      </c>
      <c r="AX100" s="115" t="s">
        <v>401</v>
      </c>
      <c r="AY100" s="115">
        <v>1.06</v>
      </c>
      <c r="AZ100" s="115" t="s">
        <v>136</v>
      </c>
    </row>
    <row r="101" spans="40:52" ht="29.4" x14ac:dyDescent="0.35">
      <c r="AN101" s="114" t="s">
        <v>402</v>
      </c>
      <c r="AO101" s="115" t="s">
        <v>133</v>
      </c>
      <c r="AP101" s="115" t="s">
        <v>403</v>
      </c>
      <c r="AQ101" s="115" t="s">
        <v>134</v>
      </c>
      <c r="AR101" s="115">
        <v>1.325</v>
      </c>
      <c r="AS101" s="115" t="s">
        <v>136</v>
      </c>
      <c r="AU101" s="114" t="s">
        <v>402</v>
      </c>
      <c r="AV101" s="115" t="s">
        <v>133</v>
      </c>
      <c r="AW101" s="115" t="s">
        <v>134</v>
      </c>
      <c r="AX101" s="115" t="s">
        <v>403</v>
      </c>
      <c r="AY101" s="115">
        <v>1.325</v>
      </c>
      <c r="AZ101" s="115" t="s">
        <v>136</v>
      </c>
    </row>
    <row r="102" spans="40:52" ht="29.4" x14ac:dyDescent="0.35">
      <c r="AN102" s="114" t="s">
        <v>404</v>
      </c>
      <c r="AO102" s="115" t="s">
        <v>133</v>
      </c>
      <c r="AP102" s="115" t="s">
        <v>405</v>
      </c>
      <c r="AQ102" s="115" t="s">
        <v>134</v>
      </c>
      <c r="AR102" s="115">
        <v>1.59</v>
      </c>
      <c r="AS102" s="115" t="s">
        <v>136</v>
      </c>
      <c r="AU102" s="114" t="s">
        <v>404</v>
      </c>
      <c r="AV102" s="115" t="s">
        <v>133</v>
      </c>
      <c r="AW102" s="115" t="s">
        <v>134</v>
      </c>
      <c r="AX102" s="115" t="s">
        <v>405</v>
      </c>
      <c r="AY102" s="115">
        <v>1.59</v>
      </c>
      <c r="AZ102" s="115" t="s">
        <v>136</v>
      </c>
    </row>
    <row r="103" spans="40:52" ht="58.2" x14ac:dyDescent="0.35">
      <c r="AN103" s="114" t="s">
        <v>406</v>
      </c>
      <c r="AO103" s="115" t="s">
        <v>133</v>
      </c>
      <c r="AP103" s="115" t="s">
        <v>407</v>
      </c>
      <c r="AQ103" s="115" t="s">
        <v>134</v>
      </c>
      <c r="AR103" s="115">
        <v>20.03</v>
      </c>
      <c r="AS103" s="115" t="s">
        <v>136</v>
      </c>
      <c r="AU103" s="114" t="s">
        <v>406</v>
      </c>
      <c r="AV103" s="115" t="s">
        <v>133</v>
      </c>
      <c r="AW103" s="115" t="s">
        <v>134</v>
      </c>
      <c r="AX103" s="115" t="s">
        <v>407</v>
      </c>
      <c r="AY103" s="115">
        <v>20.03</v>
      </c>
      <c r="AZ103" s="115" t="s">
        <v>136</v>
      </c>
    </row>
    <row r="104" spans="40:52" ht="58.2" x14ac:dyDescent="0.35">
      <c r="AN104" s="114" t="s">
        <v>408</v>
      </c>
      <c r="AO104" s="115" t="s">
        <v>133</v>
      </c>
      <c r="AP104" s="115" t="s">
        <v>409</v>
      </c>
      <c r="AQ104" s="115" t="s">
        <v>134</v>
      </c>
      <c r="AR104" s="115">
        <v>40.049999999999997</v>
      </c>
      <c r="AS104" s="115" t="s">
        <v>136</v>
      </c>
      <c r="AU104" s="114" t="s">
        <v>408</v>
      </c>
      <c r="AV104" s="115" t="s">
        <v>133</v>
      </c>
      <c r="AW104" s="115" t="s">
        <v>134</v>
      </c>
      <c r="AX104" s="115" t="s">
        <v>409</v>
      </c>
      <c r="AY104" s="115">
        <v>40.049999999999997</v>
      </c>
      <c r="AZ104" s="115" t="s">
        <v>136</v>
      </c>
    </row>
    <row r="105" spans="40:52" ht="58.2" x14ac:dyDescent="0.35">
      <c r="AN105" s="114" t="s">
        <v>410</v>
      </c>
      <c r="AO105" s="115" t="s">
        <v>133</v>
      </c>
      <c r="AP105" s="115" t="s">
        <v>411</v>
      </c>
      <c r="AQ105" s="115" t="s">
        <v>134</v>
      </c>
      <c r="AR105" s="115">
        <v>53.4</v>
      </c>
      <c r="AS105" s="115" t="s">
        <v>136</v>
      </c>
      <c r="AU105" s="114" t="s">
        <v>410</v>
      </c>
      <c r="AV105" s="115" t="s">
        <v>133</v>
      </c>
      <c r="AW105" s="115" t="s">
        <v>134</v>
      </c>
      <c r="AX105" s="115" t="s">
        <v>411</v>
      </c>
      <c r="AY105" s="115">
        <v>53.4</v>
      </c>
      <c r="AZ105" s="115" t="s">
        <v>136</v>
      </c>
    </row>
    <row r="106" spans="40:52" ht="29.4" x14ac:dyDescent="0.35">
      <c r="AN106" s="114" t="s">
        <v>412</v>
      </c>
      <c r="AO106" s="115" t="s">
        <v>133</v>
      </c>
      <c r="AP106" s="115" t="s">
        <v>413</v>
      </c>
      <c r="AQ106" s="115" t="s">
        <v>134</v>
      </c>
      <c r="AR106" s="115">
        <v>49.42</v>
      </c>
      <c r="AS106" s="115" t="s">
        <v>136</v>
      </c>
      <c r="AU106" s="114" t="s">
        <v>412</v>
      </c>
      <c r="AV106" s="115" t="s">
        <v>133</v>
      </c>
      <c r="AW106" s="115" t="s">
        <v>134</v>
      </c>
      <c r="AX106" s="115" t="s">
        <v>413</v>
      </c>
      <c r="AY106" s="115">
        <v>49.42</v>
      </c>
      <c r="AZ106" s="115" t="s">
        <v>136</v>
      </c>
    </row>
    <row r="107" spans="40:52" ht="115.8" x14ac:dyDescent="0.35">
      <c r="AN107" s="114" t="s">
        <v>414</v>
      </c>
      <c r="AO107" s="115" t="s">
        <v>133</v>
      </c>
      <c r="AP107" s="115" t="s">
        <v>415</v>
      </c>
      <c r="AQ107" s="115" t="s">
        <v>134</v>
      </c>
      <c r="AR107" s="115">
        <v>30.454999999999998</v>
      </c>
      <c r="AS107" s="115" t="s">
        <v>136</v>
      </c>
      <c r="AU107" s="114" t="s">
        <v>414</v>
      </c>
      <c r="AV107" s="115" t="s">
        <v>133</v>
      </c>
      <c r="AW107" s="115" t="s">
        <v>134</v>
      </c>
      <c r="AX107" s="115" t="s">
        <v>415</v>
      </c>
      <c r="AY107" s="115">
        <v>30.454999999999998</v>
      </c>
      <c r="AZ107" s="115" t="s">
        <v>136</v>
      </c>
    </row>
    <row r="108" spans="40:52" ht="43.8" x14ac:dyDescent="0.35">
      <c r="AN108" s="114" t="s">
        <v>416</v>
      </c>
      <c r="AO108" s="115" t="s">
        <v>133</v>
      </c>
      <c r="AP108" s="115" t="s">
        <v>417</v>
      </c>
      <c r="AQ108" s="115" t="s">
        <v>134</v>
      </c>
      <c r="AR108" s="115">
        <v>65.475999999999999</v>
      </c>
      <c r="AS108" s="115" t="s">
        <v>136</v>
      </c>
      <c r="AU108" s="114" t="s">
        <v>416</v>
      </c>
      <c r="AV108" s="115" t="s">
        <v>133</v>
      </c>
      <c r="AW108" s="115" t="s">
        <v>134</v>
      </c>
      <c r="AX108" s="115" t="s">
        <v>417</v>
      </c>
      <c r="AY108" s="115">
        <v>65.475999999999999</v>
      </c>
      <c r="AZ108" s="115" t="s">
        <v>136</v>
      </c>
    </row>
    <row r="109" spans="40:52" ht="87" x14ac:dyDescent="0.35">
      <c r="AN109" s="114" t="s">
        <v>418</v>
      </c>
      <c r="AO109" s="115" t="s">
        <v>133</v>
      </c>
      <c r="AP109" s="115" t="s">
        <v>419</v>
      </c>
      <c r="AQ109" s="115" t="s">
        <v>134</v>
      </c>
      <c r="AR109" s="115">
        <v>93.527000000000001</v>
      </c>
      <c r="AS109" s="115" t="s">
        <v>136</v>
      </c>
      <c r="AU109" s="114" t="s">
        <v>418</v>
      </c>
      <c r="AV109" s="115" t="s">
        <v>133</v>
      </c>
      <c r="AW109" s="115" t="s">
        <v>134</v>
      </c>
      <c r="AX109" s="115" t="s">
        <v>419</v>
      </c>
      <c r="AY109" s="115">
        <v>93.527000000000001</v>
      </c>
      <c r="AZ109" s="115" t="s">
        <v>136</v>
      </c>
    </row>
    <row r="110" spans="40:52" ht="87" x14ac:dyDescent="0.35">
      <c r="AN110" s="114" t="s">
        <v>420</v>
      </c>
      <c r="AO110" s="115" t="s">
        <v>133</v>
      </c>
      <c r="AP110" s="115" t="s">
        <v>421</v>
      </c>
      <c r="AQ110" s="115" t="s">
        <v>134</v>
      </c>
      <c r="AR110" s="115">
        <v>159.38</v>
      </c>
      <c r="AS110" s="115" t="s">
        <v>136</v>
      </c>
      <c r="AU110" s="114" t="s">
        <v>420</v>
      </c>
      <c r="AV110" s="115" t="s">
        <v>133</v>
      </c>
      <c r="AW110" s="115" t="s">
        <v>134</v>
      </c>
      <c r="AX110" s="115" t="s">
        <v>421</v>
      </c>
      <c r="AY110" s="115">
        <v>159.38</v>
      </c>
      <c r="AZ110" s="115" t="s">
        <v>136</v>
      </c>
    </row>
    <row r="111" spans="40:52" ht="87" x14ac:dyDescent="0.35">
      <c r="AN111" s="114" t="s">
        <v>422</v>
      </c>
      <c r="AO111" s="115" t="s">
        <v>133</v>
      </c>
      <c r="AP111" s="115" t="s">
        <v>423</v>
      </c>
      <c r="AQ111" s="115" t="s">
        <v>134</v>
      </c>
      <c r="AR111" s="115">
        <v>22.806999999999999</v>
      </c>
      <c r="AS111" s="115" t="s">
        <v>136</v>
      </c>
      <c r="AU111" s="114" t="s">
        <v>422</v>
      </c>
      <c r="AV111" s="115" t="s">
        <v>133</v>
      </c>
      <c r="AW111" s="115" t="s">
        <v>134</v>
      </c>
      <c r="AX111" s="115" t="s">
        <v>423</v>
      </c>
      <c r="AY111" s="115">
        <v>22.806999999999999</v>
      </c>
      <c r="AZ111" s="115" t="s">
        <v>136</v>
      </c>
    </row>
    <row r="112" spans="40:52" ht="29.4" x14ac:dyDescent="0.35">
      <c r="AN112" s="114" t="s">
        <v>424</v>
      </c>
      <c r="AO112" s="115" t="s">
        <v>133</v>
      </c>
      <c r="AP112" s="115" t="s">
        <v>425</v>
      </c>
      <c r="AQ112" s="115" t="s">
        <v>134</v>
      </c>
      <c r="AR112" s="115">
        <v>28.06</v>
      </c>
      <c r="AS112" s="115" t="s">
        <v>136</v>
      </c>
      <c r="AU112" s="114" t="s">
        <v>424</v>
      </c>
      <c r="AV112" s="115" t="s">
        <v>133</v>
      </c>
      <c r="AW112" s="115" t="s">
        <v>134</v>
      </c>
      <c r="AX112" s="115" t="s">
        <v>425</v>
      </c>
      <c r="AY112" s="115">
        <v>28.06</v>
      </c>
      <c r="AZ112" s="115" t="s">
        <v>136</v>
      </c>
    </row>
    <row r="113" spans="40:52" ht="115.8" x14ac:dyDescent="0.35">
      <c r="AN113" s="114" t="s">
        <v>426</v>
      </c>
      <c r="AO113" s="115" t="s">
        <v>133</v>
      </c>
      <c r="AP113" s="115" t="s">
        <v>427</v>
      </c>
      <c r="AQ113" s="115" t="s">
        <v>134</v>
      </c>
      <c r="AR113" s="115">
        <v>61.774999999999999</v>
      </c>
      <c r="AS113" s="115" t="s">
        <v>136</v>
      </c>
      <c r="AU113" s="114" t="s">
        <v>426</v>
      </c>
      <c r="AV113" s="115" t="s">
        <v>133</v>
      </c>
      <c r="AW113" s="115" t="s">
        <v>134</v>
      </c>
      <c r="AX113" s="115" t="s">
        <v>427</v>
      </c>
      <c r="AY113" s="115">
        <v>61.774999999999999</v>
      </c>
      <c r="AZ113" s="115" t="s">
        <v>136</v>
      </c>
    </row>
    <row r="114" spans="40:52" ht="43.8" x14ac:dyDescent="0.35">
      <c r="AN114" s="114" t="s">
        <v>428</v>
      </c>
      <c r="AO114" s="115" t="s">
        <v>133</v>
      </c>
      <c r="AP114" s="115" t="s">
        <v>429</v>
      </c>
      <c r="AQ114" s="115" t="s">
        <v>134</v>
      </c>
      <c r="AR114" s="115">
        <v>4.4480000000000004</v>
      </c>
      <c r="AS114" s="115" t="s">
        <v>136</v>
      </c>
      <c r="AU114" s="114" t="s">
        <v>428</v>
      </c>
      <c r="AV114" s="115" t="s">
        <v>133</v>
      </c>
      <c r="AW114" s="115" t="s">
        <v>134</v>
      </c>
      <c r="AX114" s="115" t="s">
        <v>429</v>
      </c>
      <c r="AY114" s="115">
        <v>4.4480000000000004</v>
      </c>
      <c r="AZ114" s="115" t="s">
        <v>136</v>
      </c>
    </row>
    <row r="115" spans="40:52" ht="43.8" x14ac:dyDescent="0.35">
      <c r="AN115" s="114" t="s">
        <v>430</v>
      </c>
      <c r="AO115" s="115" t="s">
        <v>133</v>
      </c>
      <c r="AP115" s="115" t="s">
        <v>431</v>
      </c>
      <c r="AQ115" s="115" t="s">
        <v>134</v>
      </c>
      <c r="AR115" s="115">
        <v>8.5909999999999993</v>
      </c>
      <c r="AS115" s="115" t="s">
        <v>136</v>
      </c>
      <c r="AU115" s="114" t="s">
        <v>430</v>
      </c>
      <c r="AV115" s="115" t="s">
        <v>133</v>
      </c>
      <c r="AW115" s="115" t="s">
        <v>134</v>
      </c>
      <c r="AX115" s="115" t="s">
        <v>431</v>
      </c>
      <c r="AY115" s="115">
        <v>8.5909999999999993</v>
      </c>
      <c r="AZ115" s="115" t="s">
        <v>136</v>
      </c>
    </row>
    <row r="116" spans="40:52" ht="43.8" x14ac:dyDescent="0.35">
      <c r="AN116" s="114" t="s">
        <v>432</v>
      </c>
      <c r="AO116" s="115" t="s">
        <v>133</v>
      </c>
      <c r="AP116" s="115" t="s">
        <v>433</v>
      </c>
      <c r="AQ116" s="115" t="s">
        <v>134</v>
      </c>
      <c r="AR116" s="115">
        <v>15.162000000000001</v>
      </c>
      <c r="AS116" s="115" t="s">
        <v>136</v>
      </c>
      <c r="AU116" s="114" t="s">
        <v>432</v>
      </c>
      <c r="AV116" s="115" t="s">
        <v>133</v>
      </c>
      <c r="AW116" s="115" t="s">
        <v>134</v>
      </c>
      <c r="AX116" s="115" t="s">
        <v>433</v>
      </c>
      <c r="AY116" s="115">
        <v>15.162000000000001</v>
      </c>
      <c r="AZ116" s="115" t="s">
        <v>136</v>
      </c>
    </row>
    <row r="117" spans="40:52" ht="58.2" x14ac:dyDescent="0.35">
      <c r="AN117" s="114" t="s">
        <v>434</v>
      </c>
      <c r="AO117" s="115" t="s">
        <v>133</v>
      </c>
      <c r="AP117" s="115" t="s">
        <v>435</v>
      </c>
      <c r="AQ117" s="115" t="s">
        <v>134</v>
      </c>
      <c r="AR117" s="115">
        <v>2.101</v>
      </c>
      <c r="AS117" s="115" t="s">
        <v>136</v>
      </c>
      <c r="AU117" s="114" t="s">
        <v>434</v>
      </c>
      <c r="AV117" s="115" t="s">
        <v>133</v>
      </c>
      <c r="AW117" s="115" t="s">
        <v>134</v>
      </c>
      <c r="AX117" s="115" t="s">
        <v>435</v>
      </c>
      <c r="AY117" s="115">
        <v>2.101</v>
      </c>
      <c r="AZ117" s="115" t="s">
        <v>136</v>
      </c>
    </row>
    <row r="118" spans="40:52" ht="58.2" x14ac:dyDescent="0.35">
      <c r="AN118" s="114" t="s">
        <v>436</v>
      </c>
      <c r="AO118" s="115" t="s">
        <v>133</v>
      </c>
      <c r="AP118" s="115" t="s">
        <v>437</v>
      </c>
      <c r="AQ118" s="115" t="s">
        <v>134</v>
      </c>
      <c r="AR118" s="115">
        <v>59.304000000000002</v>
      </c>
      <c r="AS118" s="115" t="s">
        <v>136</v>
      </c>
      <c r="AU118" s="114" t="s">
        <v>436</v>
      </c>
      <c r="AV118" s="115" t="s">
        <v>133</v>
      </c>
      <c r="AW118" s="115" t="s">
        <v>134</v>
      </c>
      <c r="AX118" s="115" t="s">
        <v>437</v>
      </c>
      <c r="AY118" s="115">
        <v>59.304000000000002</v>
      </c>
      <c r="AZ118" s="115" t="s">
        <v>136</v>
      </c>
    </row>
    <row r="119" spans="40:52" ht="29.4" x14ac:dyDescent="0.35">
      <c r="AN119" s="114" t="s">
        <v>438</v>
      </c>
      <c r="AO119" s="115" t="s">
        <v>133</v>
      </c>
      <c r="AP119" s="115" t="s">
        <v>439</v>
      </c>
      <c r="AQ119" s="115" t="s">
        <v>134</v>
      </c>
      <c r="AR119" s="115">
        <v>45.73</v>
      </c>
      <c r="AS119" s="115" t="s">
        <v>136</v>
      </c>
      <c r="AU119" s="114" t="s">
        <v>438</v>
      </c>
      <c r="AV119" s="115" t="s">
        <v>133</v>
      </c>
      <c r="AW119" s="115" t="s">
        <v>134</v>
      </c>
      <c r="AX119" s="115" t="s">
        <v>439</v>
      </c>
      <c r="AY119" s="115">
        <v>45.73</v>
      </c>
      <c r="AZ119" s="115" t="s">
        <v>136</v>
      </c>
    </row>
    <row r="120" spans="40:52" ht="29.4" x14ac:dyDescent="0.35">
      <c r="AN120" s="114" t="s">
        <v>440</v>
      </c>
      <c r="AO120" s="115" t="s">
        <v>133</v>
      </c>
      <c r="AP120" s="115" t="s">
        <v>441</v>
      </c>
      <c r="AQ120" s="115" t="s">
        <v>134</v>
      </c>
      <c r="AR120" s="115">
        <v>53.4</v>
      </c>
      <c r="AS120" s="115" t="s">
        <v>136</v>
      </c>
      <c r="AU120" s="114" t="s">
        <v>440</v>
      </c>
      <c r="AV120" s="115" t="s">
        <v>133</v>
      </c>
      <c r="AW120" s="115" t="s">
        <v>134</v>
      </c>
      <c r="AX120" s="115" t="s">
        <v>441</v>
      </c>
      <c r="AY120" s="115">
        <v>53.4</v>
      </c>
      <c r="AZ120" s="115" t="s">
        <v>136</v>
      </c>
    </row>
    <row r="121" spans="40:52" ht="29.4" x14ac:dyDescent="0.35">
      <c r="AN121" s="114" t="s">
        <v>442</v>
      </c>
      <c r="AO121" s="115" t="s">
        <v>133</v>
      </c>
      <c r="AP121" s="115" t="s">
        <v>443</v>
      </c>
      <c r="AQ121" s="115" t="s">
        <v>134</v>
      </c>
      <c r="AR121" s="115">
        <v>66.75</v>
      </c>
      <c r="AS121" s="115" t="s">
        <v>136</v>
      </c>
      <c r="AU121" s="114" t="s">
        <v>442</v>
      </c>
      <c r="AV121" s="115" t="s">
        <v>133</v>
      </c>
      <c r="AW121" s="115" t="s">
        <v>134</v>
      </c>
      <c r="AX121" s="115" t="s">
        <v>443</v>
      </c>
      <c r="AY121" s="115">
        <v>66.75</v>
      </c>
      <c r="AZ121" s="115" t="s">
        <v>136</v>
      </c>
    </row>
    <row r="122" spans="40:52" ht="29.4" x14ac:dyDescent="0.35">
      <c r="AN122" s="114" t="s">
        <v>444</v>
      </c>
      <c r="AO122" s="115" t="s">
        <v>133</v>
      </c>
      <c r="AP122" s="115" t="s">
        <v>445</v>
      </c>
      <c r="AQ122" s="115" t="s">
        <v>134</v>
      </c>
      <c r="AR122" s="115">
        <v>82</v>
      </c>
      <c r="AS122" s="115" t="s">
        <v>136</v>
      </c>
      <c r="AU122" s="114" t="s">
        <v>444</v>
      </c>
      <c r="AV122" s="115" t="s">
        <v>133</v>
      </c>
      <c r="AW122" s="115" t="s">
        <v>134</v>
      </c>
      <c r="AX122" s="115" t="s">
        <v>445</v>
      </c>
      <c r="AY122" s="115">
        <v>82</v>
      </c>
      <c r="AZ122" s="115" t="s">
        <v>136</v>
      </c>
    </row>
    <row r="123" spans="40:52" ht="29.4" x14ac:dyDescent="0.35">
      <c r="AN123" s="114" t="s">
        <v>446</v>
      </c>
      <c r="AO123" s="115" t="s">
        <v>133</v>
      </c>
      <c r="AP123" s="115" t="s">
        <v>447</v>
      </c>
      <c r="AQ123" s="115" t="s">
        <v>134</v>
      </c>
      <c r="AR123" s="115">
        <v>93.45</v>
      </c>
      <c r="AS123" s="115" t="s">
        <v>136</v>
      </c>
      <c r="AU123" s="114" t="s">
        <v>446</v>
      </c>
      <c r="AV123" s="115" t="s">
        <v>133</v>
      </c>
      <c r="AW123" s="115" t="s">
        <v>134</v>
      </c>
      <c r="AX123" s="115" t="s">
        <v>447</v>
      </c>
      <c r="AY123" s="115">
        <v>93.45</v>
      </c>
      <c r="AZ123" s="115" t="s">
        <v>136</v>
      </c>
    </row>
    <row r="124" spans="40:52" ht="29.4" x14ac:dyDescent="0.35">
      <c r="AN124" s="114" t="s">
        <v>448</v>
      </c>
      <c r="AO124" s="115" t="s">
        <v>133</v>
      </c>
      <c r="AP124" s="115" t="s">
        <v>449</v>
      </c>
      <c r="AQ124" s="115" t="s">
        <v>134</v>
      </c>
      <c r="AR124" s="115">
        <v>100</v>
      </c>
      <c r="AS124" s="115" t="s">
        <v>136</v>
      </c>
      <c r="AU124" s="114" t="s">
        <v>448</v>
      </c>
      <c r="AV124" s="115" t="s">
        <v>133</v>
      </c>
      <c r="AW124" s="115" t="s">
        <v>134</v>
      </c>
      <c r="AX124" s="115" t="s">
        <v>449</v>
      </c>
      <c r="AY124" s="115">
        <v>100</v>
      </c>
      <c r="AZ124" s="115" t="s">
        <v>136</v>
      </c>
    </row>
    <row r="125" spans="40:52" ht="29.4" x14ac:dyDescent="0.35">
      <c r="AN125" s="114" t="s">
        <v>450</v>
      </c>
      <c r="AO125" s="115" t="s">
        <v>133</v>
      </c>
      <c r="AP125" s="115" t="s">
        <v>451</v>
      </c>
      <c r="AQ125" s="115" t="s">
        <v>134</v>
      </c>
      <c r="AR125" s="115">
        <v>106.8</v>
      </c>
      <c r="AS125" s="115" t="s">
        <v>136</v>
      </c>
      <c r="AU125" s="114" t="s">
        <v>450</v>
      </c>
      <c r="AV125" s="115" t="s">
        <v>133</v>
      </c>
      <c r="AW125" s="115" t="s">
        <v>134</v>
      </c>
      <c r="AX125" s="115" t="s">
        <v>451</v>
      </c>
      <c r="AY125" s="115">
        <v>106.8</v>
      </c>
      <c r="AZ125" s="115" t="s">
        <v>136</v>
      </c>
    </row>
    <row r="126" spans="40:52" ht="29.4" x14ac:dyDescent="0.35">
      <c r="AN126" s="114" t="s">
        <v>452</v>
      </c>
      <c r="AO126" s="115" t="s">
        <v>133</v>
      </c>
      <c r="AP126" s="115" t="s">
        <v>453</v>
      </c>
      <c r="AQ126" s="115" t="s">
        <v>134</v>
      </c>
      <c r="AR126" s="115">
        <v>114.416</v>
      </c>
      <c r="AS126" s="115" t="s">
        <v>136</v>
      </c>
      <c r="AU126" s="114" t="s">
        <v>452</v>
      </c>
      <c r="AV126" s="115" t="s">
        <v>133</v>
      </c>
      <c r="AW126" s="115" t="s">
        <v>134</v>
      </c>
      <c r="AX126" s="115" t="s">
        <v>453</v>
      </c>
      <c r="AY126" s="115">
        <v>114.416</v>
      </c>
      <c r="AZ126" s="115" t="s">
        <v>136</v>
      </c>
    </row>
    <row r="127" spans="40:52" ht="29.4" x14ac:dyDescent="0.35">
      <c r="AN127" s="114" t="s">
        <v>454</v>
      </c>
      <c r="AO127" s="115" t="s">
        <v>133</v>
      </c>
      <c r="AP127" s="115" t="s">
        <v>455</v>
      </c>
      <c r="AQ127" s="115" t="s">
        <v>134</v>
      </c>
      <c r="AR127" s="115">
        <v>120.15</v>
      </c>
      <c r="AS127" s="115" t="s">
        <v>136</v>
      </c>
      <c r="AU127" s="114" t="s">
        <v>454</v>
      </c>
      <c r="AV127" s="115" t="s">
        <v>133</v>
      </c>
      <c r="AW127" s="115" t="s">
        <v>134</v>
      </c>
      <c r="AX127" s="115" t="s">
        <v>455</v>
      </c>
      <c r="AY127" s="115">
        <v>120.15</v>
      </c>
      <c r="AZ127" s="115" t="s">
        <v>136</v>
      </c>
    </row>
    <row r="128" spans="40:52" ht="29.4" x14ac:dyDescent="0.35">
      <c r="AN128" s="114" t="s">
        <v>456</v>
      </c>
      <c r="AO128" s="115" t="s">
        <v>133</v>
      </c>
      <c r="AP128" s="115" t="s">
        <v>457</v>
      </c>
      <c r="AQ128" s="115" t="s">
        <v>134</v>
      </c>
      <c r="AR128" s="115">
        <v>234.75</v>
      </c>
      <c r="AS128" s="115" t="s">
        <v>136</v>
      </c>
      <c r="AU128" s="114" t="s">
        <v>456</v>
      </c>
      <c r="AV128" s="115" t="s">
        <v>133</v>
      </c>
      <c r="AW128" s="115" t="s">
        <v>134</v>
      </c>
      <c r="AX128" s="115" t="s">
        <v>457</v>
      </c>
      <c r="AY128" s="115">
        <v>234.75</v>
      </c>
      <c r="AZ128" s="115" t="s">
        <v>136</v>
      </c>
    </row>
    <row r="129" spans="40:52" ht="29.4" x14ac:dyDescent="0.35">
      <c r="AN129" s="114" t="s">
        <v>458</v>
      </c>
      <c r="AO129" s="115" t="s">
        <v>133</v>
      </c>
      <c r="AP129" s="115" t="s">
        <v>459</v>
      </c>
      <c r="AQ129" s="115" t="s">
        <v>134</v>
      </c>
      <c r="AR129" s="115">
        <v>37.064999999999998</v>
      </c>
      <c r="AS129" s="115" t="s">
        <v>136</v>
      </c>
      <c r="AU129" s="114" t="s">
        <v>458</v>
      </c>
      <c r="AV129" s="115" t="s">
        <v>133</v>
      </c>
      <c r="AW129" s="115" t="s">
        <v>134</v>
      </c>
      <c r="AX129" s="115" t="s">
        <v>459</v>
      </c>
      <c r="AY129" s="115">
        <v>37.064999999999998</v>
      </c>
      <c r="AZ129" s="115" t="s">
        <v>136</v>
      </c>
    </row>
    <row r="130" spans="40:52" ht="72.599999999999994" x14ac:dyDescent="0.35">
      <c r="AN130" s="114" t="s">
        <v>460</v>
      </c>
      <c r="AO130" s="115" t="s">
        <v>133</v>
      </c>
      <c r="AP130" s="115" t="s">
        <v>461</v>
      </c>
      <c r="AQ130" s="115" t="s">
        <v>134</v>
      </c>
      <c r="AR130" s="115">
        <v>18.038</v>
      </c>
      <c r="AS130" s="115" t="s">
        <v>136</v>
      </c>
      <c r="AU130" s="114" t="s">
        <v>460</v>
      </c>
      <c r="AV130" s="115" t="s">
        <v>133</v>
      </c>
      <c r="AW130" s="115" t="s">
        <v>134</v>
      </c>
      <c r="AX130" s="115" t="s">
        <v>461</v>
      </c>
      <c r="AY130" s="115">
        <v>18.038</v>
      </c>
      <c r="AZ130" s="115" t="s">
        <v>136</v>
      </c>
    </row>
    <row r="131" spans="40:52" ht="72.599999999999994" x14ac:dyDescent="0.35">
      <c r="AN131" s="114" t="s">
        <v>462</v>
      </c>
      <c r="AO131" s="115" t="s">
        <v>133</v>
      </c>
      <c r="AP131" s="115" t="s">
        <v>463</v>
      </c>
      <c r="AQ131" s="115" t="s">
        <v>134</v>
      </c>
      <c r="AR131" s="115">
        <v>27.675000000000001</v>
      </c>
      <c r="AS131" s="115" t="s">
        <v>136</v>
      </c>
      <c r="AU131" s="114" t="s">
        <v>462</v>
      </c>
      <c r="AV131" s="115" t="s">
        <v>133</v>
      </c>
      <c r="AW131" s="115" t="s">
        <v>134</v>
      </c>
      <c r="AX131" s="115" t="s">
        <v>463</v>
      </c>
      <c r="AY131" s="115">
        <v>27.675000000000001</v>
      </c>
      <c r="AZ131" s="115" t="s">
        <v>136</v>
      </c>
    </row>
    <row r="132" spans="40:52" ht="72.599999999999994" x14ac:dyDescent="0.35">
      <c r="AN132" s="114" t="s">
        <v>464</v>
      </c>
      <c r="AO132" s="115" t="s">
        <v>133</v>
      </c>
      <c r="AP132" s="115" t="s">
        <v>465</v>
      </c>
      <c r="AQ132" s="115" t="s">
        <v>134</v>
      </c>
      <c r="AR132" s="115">
        <v>57.08</v>
      </c>
      <c r="AS132" s="115" t="s">
        <v>136</v>
      </c>
      <c r="AU132" s="114" t="s">
        <v>464</v>
      </c>
      <c r="AV132" s="115" t="s">
        <v>133</v>
      </c>
      <c r="AW132" s="115" t="s">
        <v>134</v>
      </c>
      <c r="AX132" s="115" t="s">
        <v>465</v>
      </c>
      <c r="AY132" s="115">
        <v>57.08</v>
      </c>
      <c r="AZ132" s="115" t="s">
        <v>136</v>
      </c>
    </row>
    <row r="133" spans="40:52" ht="43.8" x14ac:dyDescent="0.35">
      <c r="AN133" s="114" t="s">
        <v>466</v>
      </c>
      <c r="AO133" s="115" t="s">
        <v>133</v>
      </c>
      <c r="AP133" s="115" t="s">
        <v>467</v>
      </c>
      <c r="AQ133" s="115" t="s">
        <v>134</v>
      </c>
      <c r="AR133" s="115">
        <v>81.048000000000002</v>
      </c>
      <c r="AS133" s="115" t="s">
        <v>136</v>
      </c>
      <c r="AU133" s="114" t="s">
        <v>466</v>
      </c>
      <c r="AV133" s="115" t="s">
        <v>133</v>
      </c>
      <c r="AW133" s="115" t="s">
        <v>134</v>
      </c>
      <c r="AX133" s="115" t="s">
        <v>467</v>
      </c>
      <c r="AY133" s="115">
        <v>81.048000000000002</v>
      </c>
      <c r="AZ133" s="115" t="s">
        <v>136</v>
      </c>
    </row>
    <row r="134" spans="40:52" ht="43.8" x14ac:dyDescent="0.35">
      <c r="AN134" s="114" t="s">
        <v>468</v>
      </c>
      <c r="AO134" s="115" t="s">
        <v>133</v>
      </c>
      <c r="AP134" s="115" t="s">
        <v>469</v>
      </c>
      <c r="AQ134" s="115" t="s">
        <v>134</v>
      </c>
      <c r="AR134" s="115">
        <v>7.3639999999999999</v>
      </c>
      <c r="AS134" s="115" t="s">
        <v>136</v>
      </c>
      <c r="AU134" s="114" t="s">
        <v>468</v>
      </c>
      <c r="AV134" s="115" t="s">
        <v>133</v>
      </c>
      <c r="AW134" s="115" t="s">
        <v>134</v>
      </c>
      <c r="AX134" s="115" t="s">
        <v>469</v>
      </c>
      <c r="AY134" s="115">
        <v>7.3639999999999999</v>
      </c>
      <c r="AZ134" s="115" t="s">
        <v>136</v>
      </c>
    </row>
    <row r="135" spans="40:52" ht="58.2" x14ac:dyDescent="0.35">
      <c r="AN135" s="114" t="s">
        <v>470</v>
      </c>
      <c r="AO135" s="115" t="s">
        <v>133</v>
      </c>
      <c r="AP135" s="115" t="s">
        <v>471</v>
      </c>
      <c r="AQ135" s="115" t="s">
        <v>134</v>
      </c>
      <c r="AR135" s="115">
        <v>16.506</v>
      </c>
      <c r="AS135" s="115" t="s">
        <v>136</v>
      </c>
      <c r="AU135" s="114" t="s">
        <v>470</v>
      </c>
      <c r="AV135" s="115" t="s">
        <v>133</v>
      </c>
      <c r="AW135" s="115" t="s">
        <v>134</v>
      </c>
      <c r="AX135" s="115" t="s">
        <v>471</v>
      </c>
      <c r="AY135" s="115">
        <v>16.506</v>
      </c>
      <c r="AZ135" s="115" t="s">
        <v>136</v>
      </c>
    </row>
    <row r="136" spans="40:52" ht="29.4" x14ac:dyDescent="0.35">
      <c r="AN136" s="114" t="s">
        <v>472</v>
      </c>
      <c r="AO136" s="115" t="s">
        <v>473</v>
      </c>
      <c r="AP136" s="115" t="s">
        <v>475</v>
      </c>
      <c r="AQ136" s="115" t="s">
        <v>474</v>
      </c>
      <c r="AR136" s="115">
        <v>12.8</v>
      </c>
      <c r="AS136" s="115" t="s">
        <v>476</v>
      </c>
    </row>
    <row r="137" spans="40:52" ht="29.4" x14ac:dyDescent="0.35">
      <c r="AN137" s="114" t="s">
        <v>477</v>
      </c>
      <c r="AO137" s="115" t="s">
        <v>473</v>
      </c>
      <c r="AP137" s="115" t="s">
        <v>478</v>
      </c>
      <c r="AQ137" s="115" t="s">
        <v>474</v>
      </c>
      <c r="AR137" s="115">
        <v>11.2</v>
      </c>
      <c r="AS137" s="115" t="s">
        <v>476</v>
      </c>
    </row>
    <row r="138" spans="40:52" ht="29.4" x14ac:dyDescent="0.35">
      <c r="AN138" s="114" t="s">
        <v>479</v>
      </c>
      <c r="AO138" s="115" t="s">
        <v>473</v>
      </c>
      <c r="AP138" s="115" t="s">
        <v>481</v>
      </c>
      <c r="AQ138" s="115" t="s">
        <v>480</v>
      </c>
      <c r="AR138" s="115">
        <v>3.7</v>
      </c>
      <c r="AS138" s="115" t="s">
        <v>482</v>
      </c>
    </row>
    <row r="139" spans="40:52" ht="29.4" x14ac:dyDescent="0.35">
      <c r="AN139" s="114" t="s">
        <v>483</v>
      </c>
      <c r="AO139" s="115" t="s">
        <v>473</v>
      </c>
      <c r="AP139" s="115" t="s">
        <v>484</v>
      </c>
      <c r="AQ139" s="115" t="s">
        <v>474</v>
      </c>
      <c r="AR139" s="115">
        <v>0.31900000000000001</v>
      </c>
      <c r="AS139" s="115" t="s">
        <v>476</v>
      </c>
    </row>
    <row r="140" spans="40:52" ht="29.4" x14ac:dyDescent="0.35">
      <c r="AN140" s="114" t="s">
        <v>485</v>
      </c>
      <c r="AO140" s="115" t="s">
        <v>473</v>
      </c>
      <c r="AP140" s="115" t="s">
        <v>122</v>
      </c>
      <c r="AQ140" s="115" t="s">
        <v>480</v>
      </c>
      <c r="AR140" s="115">
        <v>771</v>
      </c>
      <c r="AS140" s="115" t="s">
        <v>482</v>
      </c>
    </row>
    <row r="141" spans="40:52" ht="29.4" x14ac:dyDescent="0.35">
      <c r="AN141" s="114" t="s">
        <v>486</v>
      </c>
      <c r="AO141" s="115" t="s">
        <v>473</v>
      </c>
      <c r="AP141" s="115" t="s">
        <v>120</v>
      </c>
      <c r="AQ141" s="115" t="s">
        <v>480</v>
      </c>
      <c r="AR141" s="115">
        <v>866</v>
      </c>
      <c r="AS141" s="115" t="s">
        <v>482</v>
      </c>
    </row>
    <row r="142" spans="40:52" ht="29.4" x14ac:dyDescent="0.35">
      <c r="AN142" s="114" t="s">
        <v>487</v>
      </c>
      <c r="AO142" s="115" t="s">
        <v>473</v>
      </c>
      <c r="AP142" s="115" t="s">
        <v>488</v>
      </c>
      <c r="AQ142" s="115" t="s">
        <v>480</v>
      </c>
      <c r="AR142" s="115">
        <v>709</v>
      </c>
      <c r="AS142" s="115" t="s">
        <v>482</v>
      </c>
    </row>
    <row r="143" spans="40:52" ht="29.4" x14ac:dyDescent="0.35">
      <c r="AN143" s="114" t="s">
        <v>489</v>
      </c>
      <c r="AO143" s="115" t="s">
        <v>473</v>
      </c>
      <c r="AP143" s="115" t="s">
        <v>490</v>
      </c>
      <c r="AQ143" s="115" t="s">
        <v>480</v>
      </c>
      <c r="AR143" s="115">
        <v>461</v>
      </c>
      <c r="AS143" s="115" t="s">
        <v>482</v>
      </c>
    </row>
    <row r="144" spans="40:52" ht="29.4" x14ac:dyDescent="0.35">
      <c r="AN144" s="114" t="s">
        <v>491</v>
      </c>
      <c r="AO144" s="115" t="s">
        <v>473</v>
      </c>
      <c r="AP144" s="115" t="s">
        <v>492</v>
      </c>
      <c r="AQ144" s="115" t="s">
        <v>480</v>
      </c>
      <c r="AR144" s="115">
        <v>247</v>
      </c>
      <c r="AS144" s="115" t="s">
        <v>482</v>
      </c>
    </row>
    <row r="145" spans="40:52" ht="29.4" x14ac:dyDescent="0.35">
      <c r="AN145" s="114" t="s">
        <v>493</v>
      </c>
      <c r="AO145" s="115" t="s">
        <v>473</v>
      </c>
      <c r="AP145" s="115" t="s">
        <v>494</v>
      </c>
      <c r="AQ145" s="115" t="s">
        <v>480</v>
      </c>
      <c r="AR145" s="115">
        <v>502</v>
      </c>
      <c r="AS145" s="115" t="s">
        <v>482</v>
      </c>
    </row>
    <row r="146" spans="40:52" ht="29.4" x14ac:dyDescent="0.35">
      <c r="AN146" s="114" t="s">
        <v>495</v>
      </c>
      <c r="AO146" s="115" t="s">
        <v>473</v>
      </c>
      <c r="AP146" s="115" t="s">
        <v>496</v>
      </c>
      <c r="AQ146" s="115" t="s">
        <v>480</v>
      </c>
      <c r="AR146" s="115">
        <v>26.96</v>
      </c>
      <c r="AS146" s="115" t="s">
        <v>482</v>
      </c>
      <c r="AU146" s="108" t="s">
        <v>124</v>
      </c>
      <c r="AV146" s="108" t="s">
        <v>115</v>
      </c>
      <c r="AW146" s="108" t="s">
        <v>112</v>
      </c>
      <c r="AX146" s="108" t="s">
        <v>126</v>
      </c>
      <c r="AY146" s="108" t="s">
        <v>127</v>
      </c>
      <c r="AZ146" s="108" t="s">
        <v>42</v>
      </c>
    </row>
    <row r="147" spans="40:52" ht="29.4" x14ac:dyDescent="0.35">
      <c r="AN147" s="114" t="s">
        <v>497</v>
      </c>
      <c r="AO147" s="115" t="s">
        <v>473</v>
      </c>
      <c r="AP147" s="115" t="s">
        <v>119</v>
      </c>
      <c r="AQ147" s="115" t="s">
        <v>480</v>
      </c>
      <c r="AR147" s="115">
        <v>31.25</v>
      </c>
      <c r="AS147" s="115" t="s">
        <v>482</v>
      </c>
      <c r="AU147" s="114" t="s">
        <v>472</v>
      </c>
      <c r="AV147" s="115" t="s">
        <v>473</v>
      </c>
      <c r="AW147" s="115" t="s">
        <v>474</v>
      </c>
      <c r="AX147" s="115" t="s">
        <v>475</v>
      </c>
      <c r="AY147" s="115">
        <v>12.8</v>
      </c>
      <c r="AZ147" s="115" t="s">
        <v>476</v>
      </c>
    </row>
    <row r="148" spans="40:52" ht="29.4" x14ac:dyDescent="0.35">
      <c r="AN148" s="114" t="s">
        <v>498</v>
      </c>
      <c r="AO148" s="115" t="s">
        <v>473</v>
      </c>
      <c r="AP148" s="115" t="s">
        <v>499</v>
      </c>
      <c r="AQ148" s="115" t="s">
        <v>480</v>
      </c>
      <c r="AR148" s="115">
        <v>722</v>
      </c>
      <c r="AS148" s="115" t="s">
        <v>482</v>
      </c>
      <c r="AU148" s="114" t="s">
        <v>477</v>
      </c>
      <c r="AV148" s="115" t="s">
        <v>473</v>
      </c>
      <c r="AW148" s="115" t="s">
        <v>474</v>
      </c>
      <c r="AX148" s="115" t="s">
        <v>478</v>
      </c>
      <c r="AY148" s="115">
        <v>11.2</v>
      </c>
      <c r="AZ148" s="115" t="s">
        <v>476</v>
      </c>
    </row>
    <row r="149" spans="40:52" ht="29.4" x14ac:dyDescent="0.35">
      <c r="AN149" s="114" t="s">
        <v>500</v>
      </c>
      <c r="AO149" s="115" t="s">
        <v>473</v>
      </c>
      <c r="AP149" s="115" t="s">
        <v>501</v>
      </c>
      <c r="AQ149" s="115" t="s">
        <v>480</v>
      </c>
      <c r="AR149" s="115">
        <v>1400</v>
      </c>
      <c r="AS149" s="115" t="s">
        <v>482</v>
      </c>
      <c r="AU149" s="114" t="s">
        <v>479</v>
      </c>
      <c r="AV149" s="115" t="s">
        <v>473</v>
      </c>
      <c r="AW149" s="115" t="s">
        <v>480</v>
      </c>
      <c r="AX149" s="115" t="s">
        <v>481</v>
      </c>
      <c r="AY149" s="115">
        <v>3.7</v>
      </c>
      <c r="AZ149" s="115" t="s">
        <v>482</v>
      </c>
    </row>
    <row r="150" spans="40:52" ht="29.4" x14ac:dyDescent="0.35">
      <c r="AN150" s="114" t="s">
        <v>502</v>
      </c>
      <c r="AO150" s="115" t="s">
        <v>473</v>
      </c>
      <c r="AP150" s="115" t="s">
        <v>503</v>
      </c>
      <c r="AQ150" s="115" t="s">
        <v>480</v>
      </c>
      <c r="AR150" s="115">
        <v>1860</v>
      </c>
      <c r="AS150" s="115" t="s">
        <v>482</v>
      </c>
      <c r="AU150" s="114" t="s">
        <v>483</v>
      </c>
      <c r="AV150" s="115" t="s">
        <v>473</v>
      </c>
      <c r="AW150" s="115" t="s">
        <v>474</v>
      </c>
      <c r="AX150" s="115" t="s">
        <v>484</v>
      </c>
      <c r="AY150" s="115">
        <v>0.31900000000000001</v>
      </c>
      <c r="AZ150" s="115" t="s">
        <v>476</v>
      </c>
    </row>
    <row r="151" spans="40:52" ht="29.4" x14ac:dyDescent="0.35">
      <c r="AN151" s="114" t="s">
        <v>504</v>
      </c>
      <c r="AO151" s="115" t="s">
        <v>473</v>
      </c>
      <c r="AP151" s="115" t="s">
        <v>505</v>
      </c>
      <c r="AQ151" s="115" t="s">
        <v>474</v>
      </c>
      <c r="AR151" s="115">
        <v>244</v>
      </c>
      <c r="AS151" s="115" t="s">
        <v>476</v>
      </c>
      <c r="AU151" s="114" t="s">
        <v>485</v>
      </c>
      <c r="AV151" s="115" t="s">
        <v>473</v>
      </c>
      <c r="AW151" s="115" t="s">
        <v>480</v>
      </c>
      <c r="AX151" s="115" t="s">
        <v>122</v>
      </c>
      <c r="AY151" s="115">
        <v>771</v>
      </c>
      <c r="AZ151" s="115" t="s">
        <v>482</v>
      </c>
    </row>
    <row r="152" spans="40:52" ht="43.8" x14ac:dyDescent="0.35">
      <c r="AN152" s="114" t="s">
        <v>506</v>
      </c>
      <c r="AO152" s="115" t="s">
        <v>473</v>
      </c>
      <c r="AP152" s="115" t="s">
        <v>507</v>
      </c>
      <c r="AQ152" s="115" t="s">
        <v>474</v>
      </c>
      <c r="AR152" s="115">
        <v>196.34</v>
      </c>
      <c r="AS152" s="115" t="s">
        <v>476</v>
      </c>
      <c r="AU152" s="114" t="s">
        <v>486</v>
      </c>
      <c r="AV152" s="115" t="s">
        <v>473</v>
      </c>
      <c r="AW152" s="115" t="s">
        <v>480</v>
      </c>
      <c r="AX152" s="115" t="s">
        <v>120</v>
      </c>
      <c r="AY152" s="115">
        <v>866</v>
      </c>
      <c r="AZ152" s="115" t="s">
        <v>482</v>
      </c>
    </row>
    <row r="153" spans="40:52" ht="29.4" x14ac:dyDescent="0.35">
      <c r="AN153" s="114" t="s">
        <v>508</v>
      </c>
      <c r="AO153" s="115" t="s">
        <v>473</v>
      </c>
      <c r="AP153" s="115" t="s">
        <v>509</v>
      </c>
      <c r="AQ153" s="115" t="s">
        <v>474</v>
      </c>
      <c r="AR153" s="115">
        <v>260.61</v>
      </c>
      <c r="AS153" s="115" t="s">
        <v>476</v>
      </c>
      <c r="AU153" s="114" t="s">
        <v>487</v>
      </c>
      <c r="AV153" s="115" t="s">
        <v>473</v>
      </c>
      <c r="AW153" s="115" t="s">
        <v>480</v>
      </c>
      <c r="AX153" s="115" t="s">
        <v>488</v>
      </c>
      <c r="AY153" s="115">
        <v>709</v>
      </c>
      <c r="AZ153" s="115" t="s">
        <v>482</v>
      </c>
    </row>
    <row r="154" spans="40:52" ht="29.4" x14ac:dyDescent="0.35">
      <c r="AN154" s="114" t="s">
        <v>510</v>
      </c>
      <c r="AO154" s="115" t="s">
        <v>473</v>
      </c>
      <c r="AP154" s="115" t="s">
        <v>511</v>
      </c>
      <c r="AQ154" s="115" t="s">
        <v>474</v>
      </c>
      <c r="AR154" s="115">
        <v>235</v>
      </c>
      <c r="AS154" s="115" t="s">
        <v>476</v>
      </c>
      <c r="AU154" s="114" t="s">
        <v>489</v>
      </c>
      <c r="AV154" s="115" t="s">
        <v>473</v>
      </c>
      <c r="AW154" s="115" t="s">
        <v>480</v>
      </c>
      <c r="AX154" s="115" t="s">
        <v>490</v>
      </c>
      <c r="AY154" s="115">
        <v>461</v>
      </c>
      <c r="AZ154" s="115" t="s">
        <v>482</v>
      </c>
    </row>
    <row r="155" spans="40:52" ht="29.4" x14ac:dyDescent="0.35">
      <c r="AN155" s="114" t="s">
        <v>512</v>
      </c>
      <c r="AO155" s="115" t="s">
        <v>473</v>
      </c>
      <c r="AP155" s="115" t="s">
        <v>513</v>
      </c>
      <c r="AQ155" s="115" t="s">
        <v>474</v>
      </c>
      <c r="AR155" s="115">
        <v>251.45</v>
      </c>
      <c r="AS155" s="115" t="s">
        <v>476</v>
      </c>
      <c r="AU155" s="114" t="s">
        <v>491</v>
      </c>
      <c r="AV155" s="115" t="s">
        <v>473</v>
      </c>
      <c r="AW155" s="115" t="s">
        <v>480</v>
      </c>
      <c r="AX155" s="115" t="s">
        <v>492</v>
      </c>
      <c r="AY155" s="115">
        <v>247</v>
      </c>
      <c r="AZ155" s="115" t="s">
        <v>482</v>
      </c>
    </row>
    <row r="156" spans="40:52" ht="29.4" x14ac:dyDescent="0.35">
      <c r="AN156" s="114" t="s">
        <v>514</v>
      </c>
      <c r="AO156" s="115" t="s">
        <v>473</v>
      </c>
      <c r="AP156" s="115" t="s">
        <v>515</v>
      </c>
      <c r="AQ156" s="115" t="s">
        <v>474</v>
      </c>
      <c r="AR156" s="115">
        <v>265.55</v>
      </c>
      <c r="AS156" s="115" t="s">
        <v>476</v>
      </c>
      <c r="AU156" s="114" t="s">
        <v>493</v>
      </c>
      <c r="AV156" s="115" t="s">
        <v>473</v>
      </c>
      <c r="AW156" s="115" t="s">
        <v>480</v>
      </c>
      <c r="AX156" s="115" t="s">
        <v>494</v>
      </c>
      <c r="AY156" s="115">
        <v>502</v>
      </c>
      <c r="AZ156" s="115" t="s">
        <v>482</v>
      </c>
    </row>
    <row r="157" spans="40:52" ht="29.4" x14ac:dyDescent="0.35">
      <c r="AN157" s="114" t="s">
        <v>516</v>
      </c>
      <c r="AO157" s="115" t="s">
        <v>473</v>
      </c>
      <c r="AP157" s="115" t="s">
        <v>517</v>
      </c>
      <c r="AQ157" s="115" t="s">
        <v>474</v>
      </c>
      <c r="AR157" s="115">
        <v>282</v>
      </c>
      <c r="AS157" s="115" t="s">
        <v>476</v>
      </c>
      <c r="AU157" s="114" t="s">
        <v>495</v>
      </c>
      <c r="AV157" s="115" t="s">
        <v>473</v>
      </c>
      <c r="AW157" s="115" t="s">
        <v>480</v>
      </c>
      <c r="AX157" s="115" t="s">
        <v>496</v>
      </c>
      <c r="AY157" s="115">
        <v>26.96</v>
      </c>
      <c r="AZ157" s="115" t="s">
        <v>482</v>
      </c>
    </row>
    <row r="158" spans="40:52" ht="29.4" x14ac:dyDescent="0.35">
      <c r="AN158" s="114" t="s">
        <v>518</v>
      </c>
      <c r="AO158" s="115" t="s">
        <v>473</v>
      </c>
      <c r="AP158" s="115" t="s">
        <v>519</v>
      </c>
      <c r="AQ158" s="115" t="s">
        <v>474</v>
      </c>
      <c r="AR158" s="115">
        <v>310.2</v>
      </c>
      <c r="AS158" s="115" t="s">
        <v>476</v>
      </c>
      <c r="AU158" s="114" t="s">
        <v>497</v>
      </c>
      <c r="AV158" s="115" t="s">
        <v>473</v>
      </c>
      <c r="AW158" s="115" t="s">
        <v>480</v>
      </c>
      <c r="AX158" s="115" t="s">
        <v>119</v>
      </c>
      <c r="AY158" s="115">
        <v>31.25</v>
      </c>
      <c r="AZ158" s="115" t="s">
        <v>482</v>
      </c>
    </row>
    <row r="159" spans="40:52" ht="130.19999999999999" x14ac:dyDescent="0.35">
      <c r="AN159" s="114" t="s">
        <v>520</v>
      </c>
      <c r="AO159" s="115" t="s">
        <v>473</v>
      </c>
      <c r="AP159" s="115" t="s">
        <v>521</v>
      </c>
      <c r="AQ159" s="115" t="s">
        <v>474</v>
      </c>
      <c r="AR159" s="115">
        <v>354.85</v>
      </c>
      <c r="AS159" s="115" t="s">
        <v>476</v>
      </c>
      <c r="AU159" s="114" t="s">
        <v>498</v>
      </c>
      <c r="AV159" s="115" t="s">
        <v>473</v>
      </c>
      <c r="AW159" s="115" t="s">
        <v>480</v>
      </c>
      <c r="AX159" s="115" t="s">
        <v>499</v>
      </c>
      <c r="AY159" s="115">
        <v>722</v>
      </c>
      <c r="AZ159" s="115" t="s">
        <v>482</v>
      </c>
    </row>
    <row r="160" spans="40:52" ht="130.19999999999999" x14ac:dyDescent="0.35">
      <c r="AN160" s="114" t="s">
        <v>522</v>
      </c>
      <c r="AO160" s="115" t="s">
        <v>473</v>
      </c>
      <c r="AP160" s="115" t="s">
        <v>523</v>
      </c>
      <c r="AQ160" s="115" t="s">
        <v>474</v>
      </c>
      <c r="AR160" s="115">
        <v>296.68700000000001</v>
      </c>
      <c r="AS160" s="115" t="s">
        <v>476</v>
      </c>
      <c r="AU160" s="114" t="s">
        <v>500</v>
      </c>
      <c r="AV160" s="115" t="s">
        <v>473</v>
      </c>
      <c r="AW160" s="115" t="s">
        <v>480</v>
      </c>
      <c r="AX160" s="115" t="s">
        <v>501</v>
      </c>
      <c r="AY160" s="115">
        <v>1400</v>
      </c>
      <c r="AZ160" s="115" t="s">
        <v>482</v>
      </c>
    </row>
    <row r="161" spans="40:52" ht="130.19999999999999" x14ac:dyDescent="0.35">
      <c r="AN161" s="114" t="s">
        <v>524</v>
      </c>
      <c r="AO161" s="115" t="s">
        <v>473</v>
      </c>
      <c r="AP161" s="115" t="s">
        <v>525</v>
      </c>
      <c r="AQ161" s="115" t="s">
        <v>474</v>
      </c>
      <c r="AR161" s="115">
        <v>310.78699999999998</v>
      </c>
      <c r="AS161" s="115" t="s">
        <v>476</v>
      </c>
      <c r="AU161" s="114" t="s">
        <v>502</v>
      </c>
      <c r="AV161" s="115" t="s">
        <v>473</v>
      </c>
      <c r="AW161" s="115" t="s">
        <v>480</v>
      </c>
      <c r="AX161" s="115" t="s">
        <v>503</v>
      </c>
      <c r="AY161" s="115">
        <v>1860</v>
      </c>
      <c r="AZ161" s="115" t="s">
        <v>482</v>
      </c>
    </row>
    <row r="162" spans="40:52" ht="29.4" x14ac:dyDescent="0.35">
      <c r="AN162" s="114" t="s">
        <v>526</v>
      </c>
      <c r="AO162" s="115" t="s">
        <v>473</v>
      </c>
      <c r="AP162" s="115" t="s">
        <v>527</v>
      </c>
      <c r="AQ162" s="115" t="s">
        <v>474</v>
      </c>
      <c r="AR162" s="115">
        <v>327.23700000000002</v>
      </c>
      <c r="AS162" s="115" t="s">
        <v>476</v>
      </c>
      <c r="AU162" s="114" t="s">
        <v>504</v>
      </c>
      <c r="AV162" s="115" t="s">
        <v>473</v>
      </c>
      <c r="AW162" s="115" t="s">
        <v>474</v>
      </c>
      <c r="AX162" s="115" t="s">
        <v>505</v>
      </c>
      <c r="AY162" s="115">
        <v>244</v>
      </c>
      <c r="AZ162" s="115" t="s">
        <v>476</v>
      </c>
    </row>
    <row r="163" spans="40:52" ht="43.8" x14ac:dyDescent="0.35">
      <c r="AN163" s="114" t="s">
        <v>528</v>
      </c>
      <c r="AO163" s="115" t="s">
        <v>473</v>
      </c>
      <c r="AP163" s="115" t="s">
        <v>529</v>
      </c>
      <c r="AQ163" s="115" t="s">
        <v>474</v>
      </c>
      <c r="AR163" s="115">
        <v>355.43700000000001</v>
      </c>
      <c r="AS163" s="115" t="s">
        <v>476</v>
      </c>
      <c r="AU163" s="114" t="s">
        <v>506</v>
      </c>
      <c r="AV163" s="115" t="s">
        <v>473</v>
      </c>
      <c r="AW163" s="115" t="s">
        <v>474</v>
      </c>
      <c r="AX163" s="115" t="s">
        <v>507</v>
      </c>
      <c r="AY163" s="115">
        <v>196.34</v>
      </c>
      <c r="AZ163" s="115" t="s">
        <v>476</v>
      </c>
    </row>
    <row r="164" spans="40:52" ht="43.8" x14ac:dyDescent="0.35">
      <c r="AN164" s="114" t="s">
        <v>530</v>
      </c>
      <c r="AO164" s="115" t="s">
        <v>473</v>
      </c>
      <c r="AP164" s="115" t="s">
        <v>531</v>
      </c>
      <c r="AQ164" s="115" t="s">
        <v>474</v>
      </c>
      <c r="AR164" s="115">
        <v>400.08699999999999</v>
      </c>
      <c r="AS164" s="115" t="s">
        <v>476</v>
      </c>
      <c r="AU164" s="114" t="s">
        <v>508</v>
      </c>
      <c r="AV164" s="115" t="s">
        <v>473</v>
      </c>
      <c r="AW164" s="115" t="s">
        <v>474</v>
      </c>
      <c r="AX164" s="115" t="s">
        <v>509</v>
      </c>
      <c r="AY164" s="115">
        <v>260.61</v>
      </c>
      <c r="AZ164" s="115" t="s">
        <v>476</v>
      </c>
    </row>
    <row r="165" spans="40:52" ht="43.8" x14ac:dyDescent="0.35">
      <c r="AN165" s="114" t="s">
        <v>532</v>
      </c>
      <c r="AO165" s="115" t="s">
        <v>473</v>
      </c>
      <c r="AP165" s="115" t="s">
        <v>533</v>
      </c>
      <c r="AQ165" s="115" t="s">
        <v>130</v>
      </c>
      <c r="AR165" s="115">
        <v>14</v>
      </c>
      <c r="AS165" s="115" t="s">
        <v>131</v>
      </c>
      <c r="AU165" s="114" t="s">
        <v>510</v>
      </c>
      <c r="AV165" s="115" t="s">
        <v>473</v>
      </c>
      <c r="AW165" s="115" t="s">
        <v>474</v>
      </c>
      <c r="AX165" s="115" t="s">
        <v>511</v>
      </c>
      <c r="AY165" s="115">
        <v>235</v>
      </c>
      <c r="AZ165" s="115" t="s">
        <v>476</v>
      </c>
    </row>
    <row r="166" spans="40:52" ht="43.8" x14ac:dyDescent="0.35">
      <c r="AN166" s="114" t="s">
        <v>534</v>
      </c>
      <c r="AO166" s="115" t="s">
        <v>473</v>
      </c>
      <c r="AP166" s="115" t="s">
        <v>535</v>
      </c>
      <c r="AQ166" s="115" t="s">
        <v>130</v>
      </c>
      <c r="AR166" s="115">
        <v>13.73</v>
      </c>
      <c r="AS166" s="115" t="s">
        <v>131</v>
      </c>
      <c r="AU166" s="114" t="s">
        <v>512</v>
      </c>
      <c r="AV166" s="115" t="s">
        <v>473</v>
      </c>
      <c r="AW166" s="115" t="s">
        <v>474</v>
      </c>
      <c r="AX166" s="115" t="s">
        <v>513</v>
      </c>
      <c r="AY166" s="115">
        <v>251.45</v>
      </c>
      <c r="AZ166" s="115" t="s">
        <v>476</v>
      </c>
    </row>
    <row r="167" spans="40:52" ht="43.8" x14ac:dyDescent="0.35">
      <c r="AN167" s="114" t="s">
        <v>536</v>
      </c>
      <c r="AO167" s="115" t="s">
        <v>473</v>
      </c>
      <c r="AP167" s="115" t="s">
        <v>537</v>
      </c>
      <c r="AQ167" s="115" t="s">
        <v>480</v>
      </c>
      <c r="AR167" s="115">
        <v>174.244</v>
      </c>
      <c r="AS167" s="115" t="s">
        <v>482</v>
      </c>
      <c r="AU167" s="114" t="s">
        <v>514</v>
      </c>
      <c r="AV167" s="115" t="s">
        <v>473</v>
      </c>
      <c r="AW167" s="115" t="s">
        <v>474</v>
      </c>
      <c r="AX167" s="115" t="s">
        <v>515</v>
      </c>
      <c r="AY167" s="115">
        <v>265.55</v>
      </c>
      <c r="AZ167" s="115" t="s">
        <v>476</v>
      </c>
    </row>
    <row r="168" spans="40:52" ht="43.8" x14ac:dyDescent="0.35">
      <c r="AN168" s="114" t="s">
        <v>538</v>
      </c>
      <c r="AO168" s="115" t="s">
        <v>473</v>
      </c>
      <c r="AP168" s="115" t="s">
        <v>539</v>
      </c>
      <c r="AQ168" s="115" t="s">
        <v>480</v>
      </c>
      <c r="AR168" s="115">
        <v>203.74600000000001</v>
      </c>
      <c r="AS168" s="115" t="s">
        <v>482</v>
      </c>
      <c r="AU168" s="114" t="s">
        <v>516</v>
      </c>
      <c r="AV168" s="115" t="s">
        <v>473</v>
      </c>
      <c r="AW168" s="115" t="s">
        <v>474</v>
      </c>
      <c r="AX168" s="115" t="s">
        <v>517</v>
      </c>
      <c r="AY168" s="115">
        <v>282</v>
      </c>
      <c r="AZ168" s="115" t="s">
        <v>476</v>
      </c>
    </row>
    <row r="169" spans="40:52" ht="43.8" x14ac:dyDescent="0.35">
      <c r="AN169" s="114" t="s">
        <v>540</v>
      </c>
      <c r="AO169" s="115" t="s">
        <v>473</v>
      </c>
      <c r="AP169" s="115" t="s">
        <v>541</v>
      </c>
      <c r="AQ169" s="115" t="s">
        <v>480</v>
      </c>
      <c r="AR169" s="115">
        <v>46.34</v>
      </c>
      <c r="AS169" s="115" t="s">
        <v>482</v>
      </c>
      <c r="AU169" s="114" t="s">
        <v>518</v>
      </c>
      <c r="AV169" s="115" t="s">
        <v>473</v>
      </c>
      <c r="AW169" s="115" t="s">
        <v>474</v>
      </c>
      <c r="AX169" s="115" t="s">
        <v>519</v>
      </c>
      <c r="AY169" s="115">
        <v>310.2</v>
      </c>
      <c r="AZ169" s="115" t="s">
        <v>476</v>
      </c>
    </row>
    <row r="170" spans="40:52" ht="43.8" x14ac:dyDescent="0.35">
      <c r="AN170" s="114" t="s">
        <v>542</v>
      </c>
      <c r="AO170" s="115" t="s">
        <v>473</v>
      </c>
      <c r="AP170" s="115" t="s">
        <v>543</v>
      </c>
      <c r="AQ170" s="115" t="s">
        <v>480</v>
      </c>
      <c r="AR170" s="115">
        <v>42.51</v>
      </c>
      <c r="AS170" s="115" t="s">
        <v>482</v>
      </c>
      <c r="AU170" s="114" t="s">
        <v>520</v>
      </c>
      <c r="AV170" s="115" t="s">
        <v>473</v>
      </c>
      <c r="AW170" s="115" t="s">
        <v>474</v>
      </c>
      <c r="AX170" s="115" t="s">
        <v>521</v>
      </c>
      <c r="AY170" s="115">
        <v>354.85</v>
      </c>
      <c r="AZ170" s="115" t="s">
        <v>476</v>
      </c>
    </row>
    <row r="171" spans="40:52" ht="43.8" x14ac:dyDescent="0.35">
      <c r="AN171" s="114" t="s">
        <v>544</v>
      </c>
      <c r="AO171" s="115" t="s">
        <v>473</v>
      </c>
      <c r="AP171" s="115" t="s">
        <v>545</v>
      </c>
      <c r="AQ171" s="115" t="s">
        <v>480</v>
      </c>
      <c r="AR171" s="115">
        <v>39.020000000000003</v>
      </c>
      <c r="AS171" s="115" t="s">
        <v>482</v>
      </c>
      <c r="AU171" s="114" t="s">
        <v>522</v>
      </c>
      <c r="AV171" s="115" t="s">
        <v>473</v>
      </c>
      <c r="AW171" s="115" t="s">
        <v>474</v>
      </c>
      <c r="AX171" s="115" t="s">
        <v>523</v>
      </c>
      <c r="AY171" s="115">
        <v>296.68700000000001</v>
      </c>
      <c r="AZ171" s="115" t="s">
        <v>476</v>
      </c>
    </row>
    <row r="172" spans="40:52" ht="43.8" x14ac:dyDescent="0.35">
      <c r="AN172" s="114" t="s">
        <v>546</v>
      </c>
      <c r="AO172" s="115" t="s">
        <v>473</v>
      </c>
      <c r="AP172" s="115" t="s">
        <v>547</v>
      </c>
      <c r="AQ172" s="115" t="s">
        <v>480</v>
      </c>
      <c r="AR172" s="115">
        <v>37.92</v>
      </c>
      <c r="AS172" s="115" t="s">
        <v>482</v>
      </c>
      <c r="AU172" s="114" t="s">
        <v>524</v>
      </c>
      <c r="AV172" s="115" t="s">
        <v>473</v>
      </c>
      <c r="AW172" s="115" t="s">
        <v>474</v>
      </c>
      <c r="AX172" s="115" t="s">
        <v>525</v>
      </c>
      <c r="AY172" s="115">
        <v>310.78699999999998</v>
      </c>
      <c r="AZ172" s="115" t="s">
        <v>476</v>
      </c>
    </row>
    <row r="173" spans="40:52" ht="43.8" x14ac:dyDescent="0.35">
      <c r="AN173" s="114" t="s">
        <v>548</v>
      </c>
      <c r="AO173" s="115" t="s">
        <v>473</v>
      </c>
      <c r="AP173" s="115" t="s">
        <v>549</v>
      </c>
      <c r="AQ173" s="115" t="s">
        <v>480</v>
      </c>
      <c r="AR173" s="115">
        <v>29.29</v>
      </c>
      <c r="AS173" s="115" t="s">
        <v>482</v>
      </c>
      <c r="AU173" s="114" t="s">
        <v>526</v>
      </c>
      <c r="AV173" s="115" t="s">
        <v>473</v>
      </c>
      <c r="AW173" s="115" t="s">
        <v>474</v>
      </c>
      <c r="AX173" s="115" t="s">
        <v>527</v>
      </c>
      <c r="AY173" s="115">
        <v>327.23700000000002</v>
      </c>
      <c r="AZ173" s="115" t="s">
        <v>476</v>
      </c>
    </row>
    <row r="174" spans="40:52" ht="43.8" x14ac:dyDescent="0.35">
      <c r="AN174" s="114" t="s">
        <v>550</v>
      </c>
      <c r="AO174" s="115" t="s">
        <v>473</v>
      </c>
      <c r="AP174" s="115" t="s">
        <v>551</v>
      </c>
      <c r="AQ174" s="115" t="s">
        <v>480</v>
      </c>
      <c r="AR174" s="115">
        <v>73.165999999999997</v>
      </c>
      <c r="AS174" s="115" t="s">
        <v>482</v>
      </c>
      <c r="AU174" s="114" t="s">
        <v>528</v>
      </c>
      <c r="AV174" s="115" t="s">
        <v>473</v>
      </c>
      <c r="AW174" s="115" t="s">
        <v>474</v>
      </c>
      <c r="AX174" s="115" t="s">
        <v>529</v>
      </c>
      <c r="AY174" s="115">
        <v>355.43700000000001</v>
      </c>
      <c r="AZ174" s="115" t="s">
        <v>476</v>
      </c>
    </row>
    <row r="175" spans="40:52" ht="43.8" x14ac:dyDescent="0.35">
      <c r="AN175" s="114" t="s">
        <v>552</v>
      </c>
      <c r="AO175" s="115" t="s">
        <v>473</v>
      </c>
      <c r="AP175" s="115" t="s">
        <v>553</v>
      </c>
      <c r="AQ175" s="115" t="s">
        <v>480</v>
      </c>
      <c r="AR175" s="115">
        <v>80.432000000000002</v>
      </c>
      <c r="AS175" s="115" t="s">
        <v>482</v>
      </c>
      <c r="AU175" s="114" t="s">
        <v>530</v>
      </c>
      <c r="AV175" s="115" t="s">
        <v>473</v>
      </c>
      <c r="AW175" s="115" t="s">
        <v>474</v>
      </c>
      <c r="AX175" s="115" t="s">
        <v>531</v>
      </c>
      <c r="AY175" s="115">
        <v>400.08699999999999</v>
      </c>
      <c r="AZ175" s="115" t="s">
        <v>476</v>
      </c>
    </row>
    <row r="176" spans="40:52" ht="72.599999999999994" x14ac:dyDescent="0.35">
      <c r="AN176" s="114" t="s">
        <v>554</v>
      </c>
      <c r="AO176" s="115" t="s">
        <v>473</v>
      </c>
      <c r="AP176" s="115" t="s">
        <v>556</v>
      </c>
      <c r="AQ176" s="115" t="s">
        <v>555</v>
      </c>
      <c r="AR176" s="115">
        <v>73.010000000000005</v>
      </c>
      <c r="AS176" s="115" t="s">
        <v>557</v>
      </c>
      <c r="AU176" s="114" t="s">
        <v>532</v>
      </c>
      <c r="AV176" s="115" t="s">
        <v>473</v>
      </c>
      <c r="AW176" s="115" t="s">
        <v>130</v>
      </c>
      <c r="AX176" s="115" t="s">
        <v>533</v>
      </c>
      <c r="AY176" s="115">
        <v>14</v>
      </c>
      <c r="AZ176" s="115" t="s">
        <v>131</v>
      </c>
    </row>
    <row r="177" spans="40:52" ht="43.8" x14ac:dyDescent="0.35">
      <c r="AN177" s="114" t="s">
        <v>558</v>
      </c>
      <c r="AO177" s="115" t="s">
        <v>473</v>
      </c>
      <c r="AP177" s="115" t="s">
        <v>559</v>
      </c>
      <c r="AQ177" s="115" t="s">
        <v>555</v>
      </c>
      <c r="AR177" s="115">
        <v>114.87</v>
      </c>
      <c r="AS177" s="115" t="s">
        <v>557</v>
      </c>
      <c r="AU177" s="114" t="s">
        <v>534</v>
      </c>
      <c r="AV177" s="115" t="s">
        <v>473</v>
      </c>
      <c r="AW177" s="115" t="s">
        <v>130</v>
      </c>
      <c r="AX177" s="115" t="s">
        <v>535</v>
      </c>
      <c r="AY177" s="115">
        <v>13.73</v>
      </c>
      <c r="AZ177" s="115" t="s">
        <v>131</v>
      </c>
    </row>
    <row r="178" spans="40:52" ht="29.4" x14ac:dyDescent="0.35">
      <c r="AN178" s="114" t="s">
        <v>560</v>
      </c>
      <c r="AO178" s="115" t="s">
        <v>473</v>
      </c>
      <c r="AP178" s="115" t="s">
        <v>561</v>
      </c>
      <c r="AQ178" s="115" t="s">
        <v>555</v>
      </c>
      <c r="AR178" s="115">
        <v>121.68</v>
      </c>
      <c r="AS178" s="115" t="s">
        <v>557</v>
      </c>
      <c r="AU178" s="114" t="s">
        <v>536</v>
      </c>
      <c r="AV178" s="115" t="s">
        <v>473</v>
      </c>
      <c r="AW178" s="115" t="s">
        <v>480</v>
      </c>
      <c r="AX178" s="115" t="s">
        <v>537</v>
      </c>
      <c r="AY178" s="115">
        <v>174.244</v>
      </c>
      <c r="AZ178" s="115" t="s">
        <v>482</v>
      </c>
    </row>
    <row r="179" spans="40:52" ht="43.8" x14ac:dyDescent="0.35">
      <c r="AN179" s="114" t="s">
        <v>562</v>
      </c>
      <c r="AO179" s="115" t="s">
        <v>473</v>
      </c>
      <c r="AP179" s="115" t="s">
        <v>563</v>
      </c>
      <c r="AQ179" s="115" t="s">
        <v>555</v>
      </c>
      <c r="AR179" s="115">
        <v>160.62</v>
      </c>
      <c r="AS179" s="115" t="s">
        <v>557</v>
      </c>
      <c r="AU179" s="114" t="s">
        <v>538</v>
      </c>
      <c r="AV179" s="115" t="s">
        <v>473</v>
      </c>
      <c r="AW179" s="115" t="s">
        <v>480</v>
      </c>
      <c r="AX179" s="115" t="s">
        <v>539</v>
      </c>
      <c r="AY179" s="115">
        <v>203.74600000000001</v>
      </c>
      <c r="AZ179" s="115" t="s">
        <v>482</v>
      </c>
    </row>
    <row r="180" spans="40:52" ht="87" x14ac:dyDescent="0.35">
      <c r="AN180" s="114" t="s">
        <v>564</v>
      </c>
      <c r="AO180" s="115" t="s">
        <v>473</v>
      </c>
      <c r="AP180" s="115" t="s">
        <v>565</v>
      </c>
      <c r="AQ180" s="115" t="s">
        <v>555</v>
      </c>
      <c r="AR180" s="115">
        <v>250.42</v>
      </c>
      <c r="AS180" s="115" t="s">
        <v>557</v>
      </c>
      <c r="AU180" s="114" t="s">
        <v>540</v>
      </c>
      <c r="AV180" s="115" t="s">
        <v>473</v>
      </c>
      <c r="AW180" s="115" t="s">
        <v>480</v>
      </c>
      <c r="AX180" s="115" t="s">
        <v>541</v>
      </c>
      <c r="AY180" s="115">
        <v>46.34</v>
      </c>
      <c r="AZ180" s="115" t="s">
        <v>482</v>
      </c>
    </row>
    <row r="181" spans="40:52" ht="43.8" x14ac:dyDescent="0.35">
      <c r="AN181" s="114" t="s">
        <v>566</v>
      </c>
      <c r="AO181" s="115" t="s">
        <v>473</v>
      </c>
      <c r="AP181" s="115" t="s">
        <v>567</v>
      </c>
      <c r="AQ181" s="115" t="s">
        <v>555</v>
      </c>
      <c r="AR181" s="115">
        <v>264.315</v>
      </c>
      <c r="AS181" s="115" t="s">
        <v>557</v>
      </c>
      <c r="AU181" s="114" t="s">
        <v>542</v>
      </c>
      <c r="AV181" s="115" t="s">
        <v>473</v>
      </c>
      <c r="AW181" s="115" t="s">
        <v>480</v>
      </c>
      <c r="AX181" s="115" t="s">
        <v>543</v>
      </c>
      <c r="AY181" s="115">
        <v>42.51</v>
      </c>
      <c r="AZ181" s="115" t="s">
        <v>482</v>
      </c>
    </row>
    <row r="182" spans="40:52" ht="43.8" x14ac:dyDescent="0.35">
      <c r="AN182" s="114" t="s">
        <v>568</v>
      </c>
      <c r="AO182" s="115" t="s">
        <v>473</v>
      </c>
      <c r="AP182" s="115" t="s">
        <v>569</v>
      </c>
      <c r="AQ182" s="115" t="s">
        <v>555</v>
      </c>
      <c r="AR182" s="115">
        <v>344.435</v>
      </c>
      <c r="AS182" s="115" t="s">
        <v>557</v>
      </c>
      <c r="AU182" s="114" t="s">
        <v>544</v>
      </c>
      <c r="AV182" s="115" t="s">
        <v>473</v>
      </c>
      <c r="AW182" s="115" t="s">
        <v>480</v>
      </c>
      <c r="AX182" s="115" t="s">
        <v>545</v>
      </c>
      <c r="AY182" s="115">
        <v>39.020000000000003</v>
      </c>
      <c r="AZ182" s="115" t="s">
        <v>482</v>
      </c>
    </row>
    <row r="183" spans="40:52" ht="58.2" x14ac:dyDescent="0.35">
      <c r="AN183" s="114" t="s">
        <v>570</v>
      </c>
      <c r="AO183" s="115" t="s">
        <v>473</v>
      </c>
      <c r="AP183" s="115" t="s">
        <v>571</v>
      </c>
      <c r="AQ183" s="115" t="s">
        <v>555</v>
      </c>
      <c r="AR183" s="115">
        <v>424.55500000000001</v>
      </c>
      <c r="AS183" s="115" t="s">
        <v>557</v>
      </c>
      <c r="AU183" s="114" t="s">
        <v>546</v>
      </c>
      <c r="AV183" s="115" t="s">
        <v>473</v>
      </c>
      <c r="AW183" s="115" t="s">
        <v>480</v>
      </c>
      <c r="AX183" s="115" t="s">
        <v>547</v>
      </c>
      <c r="AY183" s="115">
        <v>37.92</v>
      </c>
      <c r="AZ183" s="115" t="s">
        <v>482</v>
      </c>
    </row>
    <row r="184" spans="40:52" ht="29.4" x14ac:dyDescent="0.35">
      <c r="AN184" s="114" t="s">
        <v>572</v>
      </c>
      <c r="AO184" s="115" t="s">
        <v>473</v>
      </c>
      <c r="AP184" s="115" t="s">
        <v>573</v>
      </c>
      <c r="AQ184" s="115" t="s">
        <v>555</v>
      </c>
      <c r="AR184" s="115">
        <v>544.73500000000001</v>
      </c>
      <c r="AS184" s="115" t="s">
        <v>557</v>
      </c>
      <c r="AU184" s="114" t="s">
        <v>548</v>
      </c>
      <c r="AV184" s="115" t="s">
        <v>473</v>
      </c>
      <c r="AW184" s="115" t="s">
        <v>480</v>
      </c>
      <c r="AX184" s="115" t="s">
        <v>549</v>
      </c>
      <c r="AY184" s="115">
        <v>29.29</v>
      </c>
      <c r="AZ184" s="115" t="s">
        <v>482</v>
      </c>
    </row>
    <row r="185" spans="40:52" ht="115.8" x14ac:dyDescent="0.35">
      <c r="AN185" s="114" t="s">
        <v>574</v>
      </c>
      <c r="AO185" s="115" t="s">
        <v>473</v>
      </c>
      <c r="AP185" s="115" t="s">
        <v>575</v>
      </c>
      <c r="AQ185" s="115" t="s">
        <v>555</v>
      </c>
      <c r="AR185" s="115">
        <v>664.91499999999996</v>
      </c>
      <c r="AS185" s="115" t="s">
        <v>557</v>
      </c>
      <c r="AU185" s="114" t="s">
        <v>550</v>
      </c>
      <c r="AV185" s="115" t="s">
        <v>473</v>
      </c>
      <c r="AW185" s="115" t="s">
        <v>480</v>
      </c>
      <c r="AX185" s="115" t="s">
        <v>551</v>
      </c>
      <c r="AY185" s="115">
        <v>73.165999999999997</v>
      </c>
      <c r="AZ185" s="115" t="s">
        <v>482</v>
      </c>
    </row>
    <row r="186" spans="40:52" ht="101.4" x14ac:dyDescent="0.35">
      <c r="AN186" s="114" t="s">
        <v>576</v>
      </c>
      <c r="AO186" s="115" t="s">
        <v>473</v>
      </c>
      <c r="AP186" s="115" t="s">
        <v>577</v>
      </c>
      <c r="AQ186" s="115" t="s">
        <v>555</v>
      </c>
      <c r="AR186" s="115">
        <v>982.745</v>
      </c>
      <c r="AS186" s="115" t="s">
        <v>557</v>
      </c>
      <c r="AU186" s="114" t="s">
        <v>552</v>
      </c>
      <c r="AV186" s="115" t="s">
        <v>473</v>
      </c>
      <c r="AW186" s="115" t="s">
        <v>480</v>
      </c>
      <c r="AX186" s="115" t="s">
        <v>553</v>
      </c>
      <c r="AY186" s="115">
        <v>80.432000000000002</v>
      </c>
      <c r="AZ186" s="115" t="s">
        <v>482</v>
      </c>
    </row>
    <row r="187" spans="40:52" ht="58.2" x14ac:dyDescent="0.35">
      <c r="AN187" s="114" t="s">
        <v>578</v>
      </c>
      <c r="AO187" s="115" t="s">
        <v>473</v>
      </c>
      <c r="AP187" s="115" t="s">
        <v>579</v>
      </c>
      <c r="AQ187" s="115" t="s">
        <v>555</v>
      </c>
      <c r="AR187" s="115">
        <v>1501.9449999999999</v>
      </c>
      <c r="AS187" s="115" t="s">
        <v>557</v>
      </c>
      <c r="AU187" s="114" t="s">
        <v>554</v>
      </c>
      <c r="AV187" s="115" t="s">
        <v>473</v>
      </c>
      <c r="AW187" s="115" t="s">
        <v>555</v>
      </c>
      <c r="AX187" s="115" t="s">
        <v>556</v>
      </c>
      <c r="AY187" s="115">
        <v>73.010000000000005</v>
      </c>
      <c r="AZ187" s="115" t="s">
        <v>557</v>
      </c>
    </row>
    <row r="188" spans="40:52" ht="58.2" x14ac:dyDescent="0.35">
      <c r="AN188" s="114" t="s">
        <v>580</v>
      </c>
      <c r="AO188" s="115" t="s">
        <v>473</v>
      </c>
      <c r="AP188" s="115" t="s">
        <v>581</v>
      </c>
      <c r="AQ188" s="115" t="s">
        <v>555</v>
      </c>
      <c r="AR188" s="115">
        <v>3.19</v>
      </c>
      <c r="AS188" s="115" t="s">
        <v>557</v>
      </c>
      <c r="AU188" s="114" t="s">
        <v>558</v>
      </c>
      <c r="AV188" s="115" t="s">
        <v>473</v>
      </c>
      <c r="AW188" s="115" t="s">
        <v>555</v>
      </c>
      <c r="AX188" s="115" t="s">
        <v>559</v>
      </c>
      <c r="AY188" s="115">
        <v>114.87</v>
      </c>
      <c r="AZ188" s="115" t="s">
        <v>557</v>
      </c>
    </row>
    <row r="189" spans="40:52" ht="58.2" x14ac:dyDescent="0.35">
      <c r="AN189" s="114" t="s">
        <v>582</v>
      </c>
      <c r="AO189" s="115" t="s">
        <v>473</v>
      </c>
      <c r="AP189" s="115" t="s">
        <v>583</v>
      </c>
      <c r="AQ189" s="115" t="s">
        <v>555</v>
      </c>
      <c r="AR189" s="115">
        <v>4.6500000000000004</v>
      </c>
      <c r="AS189" s="115" t="s">
        <v>557</v>
      </c>
      <c r="AU189" s="114" t="s">
        <v>560</v>
      </c>
      <c r="AV189" s="115" t="s">
        <v>473</v>
      </c>
      <c r="AW189" s="115" t="s">
        <v>555</v>
      </c>
      <c r="AX189" s="115" t="s">
        <v>561</v>
      </c>
      <c r="AY189" s="115">
        <v>121.68</v>
      </c>
      <c r="AZ189" s="115" t="s">
        <v>557</v>
      </c>
    </row>
    <row r="190" spans="40:52" ht="58.2" x14ac:dyDescent="0.35">
      <c r="AN190" s="114" t="s">
        <v>584</v>
      </c>
      <c r="AO190" s="115" t="s">
        <v>473</v>
      </c>
      <c r="AP190" s="115" t="s">
        <v>585</v>
      </c>
      <c r="AQ190" s="115" t="s">
        <v>555</v>
      </c>
      <c r="AR190" s="115">
        <v>6.75</v>
      </c>
      <c r="AS190" s="115" t="s">
        <v>557</v>
      </c>
      <c r="AU190" s="114" t="s">
        <v>562</v>
      </c>
      <c r="AV190" s="115" t="s">
        <v>473</v>
      </c>
      <c r="AW190" s="115" t="s">
        <v>555</v>
      </c>
      <c r="AX190" s="115" t="s">
        <v>563</v>
      </c>
      <c r="AY190" s="115">
        <v>160.62</v>
      </c>
      <c r="AZ190" s="115" t="s">
        <v>557</v>
      </c>
    </row>
    <row r="191" spans="40:52" ht="58.2" x14ac:dyDescent="0.35">
      <c r="AN191" s="114" t="s">
        <v>586</v>
      </c>
      <c r="AO191" s="115" t="s">
        <v>473</v>
      </c>
      <c r="AP191" s="115" t="s">
        <v>587</v>
      </c>
      <c r="AQ191" s="115" t="s">
        <v>555</v>
      </c>
      <c r="AR191" s="115">
        <v>10.33</v>
      </c>
      <c r="AS191" s="115" t="s">
        <v>557</v>
      </c>
      <c r="AU191" s="114" t="s">
        <v>564</v>
      </c>
      <c r="AV191" s="115" t="s">
        <v>473</v>
      </c>
      <c r="AW191" s="115" t="s">
        <v>555</v>
      </c>
      <c r="AX191" s="115" t="s">
        <v>565</v>
      </c>
      <c r="AY191" s="115">
        <v>250.42</v>
      </c>
      <c r="AZ191" s="115" t="s">
        <v>557</v>
      </c>
    </row>
    <row r="192" spans="40:52" ht="58.2" x14ac:dyDescent="0.35">
      <c r="AN192" s="114" t="s">
        <v>588</v>
      </c>
      <c r="AO192" s="115" t="s">
        <v>473</v>
      </c>
      <c r="AP192" s="115" t="s">
        <v>589</v>
      </c>
      <c r="AQ192" s="115" t="s">
        <v>555</v>
      </c>
      <c r="AR192" s="115">
        <v>17.670000000000002</v>
      </c>
      <c r="AS192" s="115" t="s">
        <v>557</v>
      </c>
      <c r="AU192" s="114" t="s">
        <v>566</v>
      </c>
      <c r="AV192" s="115" t="s">
        <v>473</v>
      </c>
      <c r="AW192" s="115" t="s">
        <v>555</v>
      </c>
      <c r="AX192" s="115" t="s">
        <v>567</v>
      </c>
      <c r="AY192" s="115">
        <v>264.315</v>
      </c>
      <c r="AZ192" s="115" t="s">
        <v>557</v>
      </c>
    </row>
    <row r="193" spans="40:52" ht="58.2" x14ac:dyDescent="0.35">
      <c r="AN193" s="114" t="s">
        <v>590</v>
      </c>
      <c r="AO193" s="115" t="s">
        <v>473</v>
      </c>
      <c r="AP193" s="115" t="s">
        <v>591</v>
      </c>
      <c r="AQ193" s="115" t="s">
        <v>555</v>
      </c>
      <c r="AR193" s="115">
        <v>22.63</v>
      </c>
      <c r="AS193" s="115" t="s">
        <v>557</v>
      </c>
      <c r="AU193" s="114" t="s">
        <v>568</v>
      </c>
      <c r="AV193" s="115" t="s">
        <v>473</v>
      </c>
      <c r="AW193" s="115" t="s">
        <v>555</v>
      </c>
      <c r="AX193" s="115" t="s">
        <v>569</v>
      </c>
      <c r="AY193" s="115">
        <v>344.435</v>
      </c>
      <c r="AZ193" s="115" t="s">
        <v>557</v>
      </c>
    </row>
    <row r="194" spans="40:52" ht="58.2" x14ac:dyDescent="0.35">
      <c r="AN194" s="114" t="s">
        <v>592</v>
      </c>
      <c r="AO194" s="115" t="s">
        <v>473</v>
      </c>
      <c r="AP194" s="115" t="s">
        <v>593</v>
      </c>
      <c r="AQ194" s="115" t="s">
        <v>555</v>
      </c>
      <c r="AR194" s="115">
        <v>31.84</v>
      </c>
      <c r="AS194" s="115" t="s">
        <v>557</v>
      </c>
      <c r="AU194" s="114" t="s">
        <v>570</v>
      </c>
      <c r="AV194" s="115" t="s">
        <v>473</v>
      </c>
      <c r="AW194" s="115" t="s">
        <v>555</v>
      </c>
      <c r="AX194" s="115" t="s">
        <v>571</v>
      </c>
      <c r="AY194" s="115">
        <v>424.55500000000001</v>
      </c>
      <c r="AZ194" s="115" t="s">
        <v>557</v>
      </c>
    </row>
    <row r="195" spans="40:52" ht="58.2" x14ac:dyDescent="0.35">
      <c r="AN195" s="114" t="s">
        <v>594</v>
      </c>
      <c r="AO195" s="115" t="s">
        <v>473</v>
      </c>
      <c r="AP195" s="115" t="s">
        <v>595</v>
      </c>
      <c r="AQ195" s="115" t="s">
        <v>130</v>
      </c>
      <c r="AR195" s="115">
        <v>2340.5</v>
      </c>
      <c r="AS195" s="115" t="s">
        <v>131</v>
      </c>
      <c r="AU195" s="114" t="s">
        <v>572</v>
      </c>
      <c r="AV195" s="115" t="s">
        <v>473</v>
      </c>
      <c r="AW195" s="115" t="s">
        <v>555</v>
      </c>
      <c r="AX195" s="115" t="s">
        <v>573</v>
      </c>
      <c r="AY195" s="115">
        <v>544.73500000000001</v>
      </c>
      <c r="AZ195" s="115" t="s">
        <v>557</v>
      </c>
    </row>
    <row r="196" spans="40:52" ht="58.2" x14ac:dyDescent="0.35">
      <c r="AN196" s="114" t="s">
        <v>596</v>
      </c>
      <c r="AO196" s="115" t="s">
        <v>473</v>
      </c>
      <c r="AP196" s="115" t="s">
        <v>597</v>
      </c>
      <c r="AQ196" s="115" t="s">
        <v>130</v>
      </c>
      <c r="AR196" s="115">
        <v>1.7350000000000001</v>
      </c>
      <c r="AS196" s="115" t="s">
        <v>131</v>
      </c>
      <c r="AU196" s="114" t="s">
        <v>574</v>
      </c>
      <c r="AV196" s="115" t="s">
        <v>473</v>
      </c>
      <c r="AW196" s="115" t="s">
        <v>555</v>
      </c>
      <c r="AX196" s="115" t="s">
        <v>575</v>
      </c>
      <c r="AY196" s="115">
        <v>664.91499999999996</v>
      </c>
      <c r="AZ196" s="115" t="s">
        <v>557</v>
      </c>
    </row>
    <row r="197" spans="40:52" ht="58.2" x14ac:dyDescent="0.35">
      <c r="AN197" s="114" t="s">
        <v>598</v>
      </c>
      <c r="AO197" s="115" t="s">
        <v>473</v>
      </c>
      <c r="AP197" s="115" t="s">
        <v>599</v>
      </c>
      <c r="AQ197" s="115" t="s">
        <v>555</v>
      </c>
      <c r="AR197" s="115">
        <v>37.799999999999997</v>
      </c>
      <c r="AS197" s="115" t="s">
        <v>557</v>
      </c>
      <c r="AU197" s="114" t="s">
        <v>576</v>
      </c>
      <c r="AV197" s="115" t="s">
        <v>473</v>
      </c>
      <c r="AW197" s="115" t="s">
        <v>555</v>
      </c>
      <c r="AX197" s="115" t="s">
        <v>577</v>
      </c>
      <c r="AY197" s="115">
        <v>982.745</v>
      </c>
      <c r="AZ197" s="115" t="s">
        <v>557</v>
      </c>
    </row>
    <row r="198" spans="40:52" ht="58.2" x14ac:dyDescent="0.35">
      <c r="AN198" s="114" t="s">
        <v>600</v>
      </c>
      <c r="AO198" s="115" t="s">
        <v>473</v>
      </c>
      <c r="AP198" s="115" t="s">
        <v>601</v>
      </c>
      <c r="AQ198" s="115" t="s">
        <v>555</v>
      </c>
      <c r="AR198" s="115">
        <v>23.847999999999999</v>
      </c>
      <c r="AS198" s="115" t="s">
        <v>557</v>
      </c>
      <c r="AU198" s="114" t="s">
        <v>578</v>
      </c>
      <c r="AV198" s="115" t="s">
        <v>473</v>
      </c>
      <c r="AW198" s="115" t="s">
        <v>555</v>
      </c>
      <c r="AX198" s="115" t="s">
        <v>579</v>
      </c>
      <c r="AY198" s="115">
        <v>1501.9449999999999</v>
      </c>
      <c r="AZ198" s="115" t="s">
        <v>557</v>
      </c>
    </row>
    <row r="199" spans="40:52" ht="43.8" x14ac:dyDescent="0.35">
      <c r="AN199" s="114" t="s">
        <v>602</v>
      </c>
      <c r="AO199" s="115" t="s">
        <v>473</v>
      </c>
      <c r="AP199" s="115" t="s">
        <v>603</v>
      </c>
      <c r="AQ199" s="115" t="s">
        <v>480</v>
      </c>
      <c r="AR199" s="115">
        <v>2.8050000000000002</v>
      </c>
      <c r="AS199" s="115" t="s">
        <v>482</v>
      </c>
      <c r="AU199" s="114" t="s">
        <v>580</v>
      </c>
      <c r="AV199" s="115" t="s">
        <v>473</v>
      </c>
      <c r="AW199" s="115" t="s">
        <v>555</v>
      </c>
      <c r="AX199" s="115" t="s">
        <v>581</v>
      </c>
      <c r="AY199" s="115">
        <v>3.19</v>
      </c>
      <c r="AZ199" s="115" t="s">
        <v>557</v>
      </c>
    </row>
    <row r="200" spans="40:52" ht="43.8" x14ac:dyDescent="0.35">
      <c r="AN200" s="114" t="s">
        <v>604</v>
      </c>
      <c r="AO200" s="115" t="s">
        <v>473</v>
      </c>
      <c r="AP200" s="115" t="s">
        <v>605</v>
      </c>
      <c r="AQ200" s="115" t="s">
        <v>474</v>
      </c>
      <c r="AR200" s="115">
        <v>272</v>
      </c>
      <c r="AS200" s="115" t="s">
        <v>476</v>
      </c>
      <c r="AU200" s="114" t="s">
        <v>582</v>
      </c>
      <c r="AV200" s="115" t="s">
        <v>473</v>
      </c>
      <c r="AW200" s="115" t="s">
        <v>555</v>
      </c>
      <c r="AX200" s="115" t="s">
        <v>583</v>
      </c>
      <c r="AY200" s="115">
        <v>4.6500000000000004</v>
      </c>
      <c r="AZ200" s="115" t="s">
        <v>557</v>
      </c>
    </row>
    <row r="201" spans="40:52" ht="43.8" x14ac:dyDescent="0.35">
      <c r="AN201" s="114" t="s">
        <v>606</v>
      </c>
      <c r="AO201" s="115" t="s">
        <v>473</v>
      </c>
      <c r="AP201" s="115" t="s">
        <v>607</v>
      </c>
      <c r="AQ201" s="115" t="s">
        <v>474</v>
      </c>
      <c r="AR201" s="115">
        <v>312</v>
      </c>
      <c r="AS201" s="115" t="s">
        <v>476</v>
      </c>
      <c r="AU201" s="114" t="s">
        <v>584</v>
      </c>
      <c r="AV201" s="115" t="s">
        <v>473</v>
      </c>
      <c r="AW201" s="115" t="s">
        <v>555</v>
      </c>
      <c r="AX201" s="115" t="s">
        <v>585</v>
      </c>
      <c r="AY201" s="115">
        <v>6.75</v>
      </c>
      <c r="AZ201" s="115" t="s">
        <v>557</v>
      </c>
    </row>
    <row r="202" spans="40:52" ht="43.8" x14ac:dyDescent="0.35">
      <c r="AN202" s="114" t="s">
        <v>608</v>
      </c>
      <c r="AO202" s="115" t="s">
        <v>473</v>
      </c>
      <c r="AP202" s="115" t="s">
        <v>609</v>
      </c>
      <c r="AQ202" s="115" t="s">
        <v>474</v>
      </c>
      <c r="AR202" s="115">
        <v>364</v>
      </c>
      <c r="AS202" s="115" t="s">
        <v>476</v>
      </c>
      <c r="AU202" s="114" t="s">
        <v>586</v>
      </c>
      <c r="AV202" s="115" t="s">
        <v>473</v>
      </c>
      <c r="AW202" s="115" t="s">
        <v>555</v>
      </c>
      <c r="AX202" s="115" t="s">
        <v>587</v>
      </c>
      <c r="AY202" s="115">
        <v>10.33</v>
      </c>
      <c r="AZ202" s="115" t="s">
        <v>557</v>
      </c>
    </row>
    <row r="203" spans="40:52" ht="43.8" x14ac:dyDescent="0.35">
      <c r="AN203" s="114" t="s">
        <v>610</v>
      </c>
      <c r="AO203" s="115" t="s">
        <v>473</v>
      </c>
      <c r="AP203" s="115" t="s">
        <v>611</v>
      </c>
      <c r="AQ203" s="115" t="s">
        <v>474</v>
      </c>
      <c r="AR203" s="115">
        <v>442</v>
      </c>
      <c r="AS203" s="115" t="s">
        <v>476</v>
      </c>
      <c r="AU203" s="114" t="s">
        <v>588</v>
      </c>
      <c r="AV203" s="115" t="s">
        <v>473</v>
      </c>
      <c r="AW203" s="115" t="s">
        <v>555</v>
      </c>
      <c r="AX203" s="115" t="s">
        <v>589</v>
      </c>
      <c r="AY203" s="115">
        <v>17.670000000000002</v>
      </c>
      <c r="AZ203" s="115" t="s">
        <v>557</v>
      </c>
    </row>
    <row r="204" spans="40:52" ht="43.8" x14ac:dyDescent="0.35">
      <c r="AN204" s="114" t="s">
        <v>612</v>
      </c>
      <c r="AO204" s="115" t="s">
        <v>613</v>
      </c>
      <c r="AP204" s="115" t="s">
        <v>615</v>
      </c>
      <c r="AQ204" s="115" t="s">
        <v>614</v>
      </c>
      <c r="AR204" s="115">
        <v>0.122</v>
      </c>
      <c r="AS204" s="115" t="s">
        <v>616</v>
      </c>
      <c r="AU204" s="114" t="s">
        <v>590</v>
      </c>
      <c r="AV204" s="115" t="s">
        <v>473</v>
      </c>
      <c r="AW204" s="115" t="s">
        <v>555</v>
      </c>
      <c r="AX204" s="115" t="s">
        <v>591</v>
      </c>
      <c r="AY204" s="115">
        <v>22.63</v>
      </c>
      <c r="AZ204" s="115" t="s">
        <v>557</v>
      </c>
    </row>
    <row r="205" spans="40:52" ht="43.8" x14ac:dyDescent="0.35">
      <c r="AN205" s="127"/>
      <c r="AO205" s="128" t="s">
        <v>473</v>
      </c>
      <c r="AP205" s="142" t="s">
        <v>757</v>
      </c>
      <c r="AQ205" s="129" t="s">
        <v>480</v>
      </c>
      <c r="AR205" s="130">
        <v>7.7725999999999997</v>
      </c>
      <c r="AS205" s="130" t="s">
        <v>482</v>
      </c>
      <c r="AU205" s="114" t="s">
        <v>592</v>
      </c>
      <c r="AV205" s="115" t="s">
        <v>473</v>
      </c>
      <c r="AW205" s="115" t="s">
        <v>555</v>
      </c>
      <c r="AX205" s="115" t="s">
        <v>593</v>
      </c>
      <c r="AY205" s="115">
        <v>31.84</v>
      </c>
      <c r="AZ205" s="115" t="s">
        <v>557</v>
      </c>
    </row>
    <row r="206" spans="40:52" ht="29.4" x14ac:dyDescent="0.35">
      <c r="AN206" s="127"/>
      <c r="AO206" s="128" t="s">
        <v>473</v>
      </c>
      <c r="AP206" s="142" t="s">
        <v>758</v>
      </c>
      <c r="AQ206" s="129" t="s">
        <v>480</v>
      </c>
      <c r="AR206" s="130">
        <v>79.267799999999994</v>
      </c>
      <c r="AS206" s="130" t="s">
        <v>482</v>
      </c>
      <c r="AU206" s="114" t="s">
        <v>594</v>
      </c>
      <c r="AV206" s="115" t="s">
        <v>473</v>
      </c>
      <c r="AW206" s="115" t="s">
        <v>130</v>
      </c>
      <c r="AX206" s="115" t="s">
        <v>595</v>
      </c>
      <c r="AY206" s="115">
        <v>2340.5</v>
      </c>
      <c r="AZ206" s="115" t="s">
        <v>131</v>
      </c>
    </row>
    <row r="207" spans="40:52" ht="58.2" x14ac:dyDescent="0.35">
      <c r="AN207" s="127"/>
      <c r="AO207" s="128" t="s">
        <v>473</v>
      </c>
      <c r="AP207" s="142" t="s">
        <v>704</v>
      </c>
      <c r="AQ207" s="129" t="s">
        <v>480</v>
      </c>
      <c r="AR207" s="130">
        <v>27</v>
      </c>
      <c r="AS207" s="130" t="s">
        <v>482</v>
      </c>
      <c r="AU207" s="114" t="s">
        <v>596</v>
      </c>
      <c r="AV207" s="115" t="s">
        <v>473</v>
      </c>
      <c r="AW207" s="115" t="s">
        <v>130</v>
      </c>
      <c r="AX207" s="115" t="s">
        <v>597</v>
      </c>
      <c r="AY207" s="115">
        <v>1.7350000000000001</v>
      </c>
      <c r="AZ207" s="115" t="s">
        <v>131</v>
      </c>
    </row>
    <row r="208" spans="40:52" ht="101.4" x14ac:dyDescent="0.35">
      <c r="AN208" s="127"/>
      <c r="AO208" s="128" t="s">
        <v>473</v>
      </c>
      <c r="AP208" s="142" t="s">
        <v>759</v>
      </c>
      <c r="AQ208" s="129" t="s">
        <v>480</v>
      </c>
      <c r="AR208" s="130">
        <v>39.212499999999999</v>
      </c>
      <c r="AS208" s="130" t="s">
        <v>482</v>
      </c>
      <c r="AU208" s="114" t="s">
        <v>598</v>
      </c>
      <c r="AV208" s="115" t="s">
        <v>473</v>
      </c>
      <c r="AW208" s="115" t="s">
        <v>555</v>
      </c>
      <c r="AX208" s="115" t="s">
        <v>599</v>
      </c>
      <c r="AY208" s="115">
        <v>37.799999999999997</v>
      </c>
      <c r="AZ208" s="115" t="s">
        <v>557</v>
      </c>
    </row>
    <row r="209" spans="40:52" ht="101.4" x14ac:dyDescent="0.35">
      <c r="AN209" s="127"/>
      <c r="AO209" s="128" t="s">
        <v>473</v>
      </c>
      <c r="AP209" s="142" t="s">
        <v>760</v>
      </c>
      <c r="AQ209" s="129" t="s">
        <v>480</v>
      </c>
      <c r="AR209" s="130">
        <v>241.77260000000001</v>
      </c>
      <c r="AS209" s="130" t="s">
        <v>482</v>
      </c>
      <c r="AU209" s="114" t="s">
        <v>600</v>
      </c>
      <c r="AV209" s="115" t="s">
        <v>473</v>
      </c>
      <c r="AW209" s="115" t="s">
        <v>555</v>
      </c>
      <c r="AX209" s="115" t="s">
        <v>601</v>
      </c>
      <c r="AY209" s="115">
        <v>23.847999999999999</v>
      </c>
      <c r="AZ209" s="115" t="s">
        <v>557</v>
      </c>
    </row>
    <row r="210" spans="40:52" ht="58.2" x14ac:dyDescent="0.35">
      <c r="AN210" s="127"/>
      <c r="AO210" s="128" t="s">
        <v>473</v>
      </c>
      <c r="AP210" s="142" t="s">
        <v>761</v>
      </c>
      <c r="AQ210" s="129" t="s">
        <v>480</v>
      </c>
      <c r="AR210" s="130">
        <v>131.77260000000001</v>
      </c>
      <c r="AS210" s="130" t="s">
        <v>482</v>
      </c>
      <c r="AU210" s="114" t="s">
        <v>602</v>
      </c>
      <c r="AV210" s="115" t="s">
        <v>473</v>
      </c>
      <c r="AW210" s="115" t="s">
        <v>480</v>
      </c>
      <c r="AX210" s="115" t="s">
        <v>603</v>
      </c>
      <c r="AY210" s="115">
        <v>2.8050000000000002</v>
      </c>
      <c r="AZ210" s="115" t="s">
        <v>482</v>
      </c>
    </row>
    <row r="211" spans="40:52" ht="58.2" x14ac:dyDescent="0.35">
      <c r="AN211" s="127"/>
      <c r="AO211" s="128" t="s">
        <v>473</v>
      </c>
      <c r="AP211" s="142" t="s">
        <v>762</v>
      </c>
      <c r="AQ211" s="129" t="s">
        <v>480</v>
      </c>
      <c r="AR211" s="130">
        <v>1861.7726</v>
      </c>
      <c r="AS211" s="130" t="s">
        <v>482</v>
      </c>
      <c r="AU211" s="114" t="s">
        <v>604</v>
      </c>
      <c r="AV211" s="115" t="s">
        <v>473</v>
      </c>
      <c r="AW211" s="115" t="s">
        <v>474</v>
      </c>
      <c r="AX211" s="115" t="s">
        <v>605</v>
      </c>
      <c r="AY211" s="115">
        <v>272</v>
      </c>
      <c r="AZ211" s="115" t="s">
        <v>476</v>
      </c>
    </row>
    <row r="212" spans="40:52" ht="72.599999999999994" x14ac:dyDescent="0.35">
      <c r="AN212" s="127"/>
      <c r="AO212" s="128" t="s">
        <v>473</v>
      </c>
      <c r="AP212" s="142" t="s">
        <v>763</v>
      </c>
      <c r="AQ212" s="129" t="s">
        <v>480</v>
      </c>
      <c r="AR212" s="130">
        <v>3894.2233999999999</v>
      </c>
      <c r="AS212" s="130" t="s">
        <v>482</v>
      </c>
      <c r="AU212" s="114" t="s">
        <v>606</v>
      </c>
      <c r="AV212" s="115" t="s">
        <v>473</v>
      </c>
      <c r="AW212" s="115" t="s">
        <v>474</v>
      </c>
      <c r="AX212" s="115" t="s">
        <v>607</v>
      </c>
      <c r="AY212" s="115">
        <v>312</v>
      </c>
      <c r="AZ212" s="115" t="s">
        <v>476</v>
      </c>
    </row>
    <row r="213" spans="40:52" ht="72.599999999999994" x14ac:dyDescent="0.35">
      <c r="AN213" s="127"/>
      <c r="AO213" s="128" t="s">
        <v>473</v>
      </c>
      <c r="AP213" s="142" t="s">
        <v>764</v>
      </c>
      <c r="AQ213" s="129" t="s">
        <v>480</v>
      </c>
      <c r="AR213" s="130">
        <v>1401</v>
      </c>
      <c r="AS213" s="130" t="s">
        <v>482</v>
      </c>
      <c r="AU213" s="114" t="s">
        <v>608</v>
      </c>
      <c r="AV213" s="115" t="s">
        <v>473</v>
      </c>
      <c r="AW213" s="115" t="s">
        <v>474</v>
      </c>
      <c r="AX213" s="115" t="s">
        <v>609</v>
      </c>
      <c r="AY213" s="115">
        <v>364</v>
      </c>
      <c r="AZ213" s="115" t="s">
        <v>476</v>
      </c>
    </row>
    <row r="214" spans="40:52" ht="72.599999999999994" x14ac:dyDescent="0.35">
      <c r="AN214" s="127"/>
      <c r="AO214" s="128" t="s">
        <v>473</v>
      </c>
      <c r="AP214" s="142" t="s">
        <v>765</v>
      </c>
      <c r="AQ214" s="129" t="s">
        <v>480</v>
      </c>
      <c r="AR214" s="130">
        <v>120.05</v>
      </c>
      <c r="AS214" s="130" t="s">
        <v>482</v>
      </c>
      <c r="AU214" s="114" t="s">
        <v>610</v>
      </c>
      <c r="AV214" s="115" t="s">
        <v>473</v>
      </c>
      <c r="AW214" s="115" t="s">
        <v>474</v>
      </c>
      <c r="AX214" s="115" t="s">
        <v>611</v>
      </c>
      <c r="AY214" s="115">
        <v>442</v>
      </c>
      <c r="AZ214" s="115" t="s">
        <v>476</v>
      </c>
    </row>
    <row r="215" spans="40:52" ht="15.6" x14ac:dyDescent="0.35">
      <c r="AN215" s="127"/>
      <c r="AO215" s="128" t="s">
        <v>473</v>
      </c>
      <c r="AP215" s="142" t="s">
        <v>766</v>
      </c>
      <c r="AQ215" s="129" t="s">
        <v>480</v>
      </c>
      <c r="AR215" s="130">
        <v>3335.5718999999999</v>
      </c>
      <c r="AS215" s="130" t="s">
        <v>482</v>
      </c>
      <c r="AV215" s="130" t="s">
        <v>473</v>
      </c>
      <c r="AW215" s="129" t="s">
        <v>480</v>
      </c>
      <c r="AX215" s="142" t="s">
        <v>757</v>
      </c>
      <c r="AY215" s="130">
        <v>7.7725999999999997</v>
      </c>
      <c r="AZ215" s="130" t="s">
        <v>482</v>
      </c>
    </row>
    <row r="216" spans="40:52" ht="15.6" x14ac:dyDescent="0.35">
      <c r="AN216" s="132"/>
      <c r="AO216" s="128" t="s">
        <v>473</v>
      </c>
      <c r="AP216" s="143" t="s">
        <v>121</v>
      </c>
      <c r="AQ216" s="131" t="s">
        <v>480</v>
      </c>
      <c r="AR216" s="130">
        <v>312.61180000000002</v>
      </c>
      <c r="AS216" s="130" t="s">
        <v>482</v>
      </c>
      <c r="AV216" s="130" t="s">
        <v>473</v>
      </c>
      <c r="AW216" s="129" t="s">
        <v>480</v>
      </c>
      <c r="AX216" s="142" t="s">
        <v>758</v>
      </c>
      <c r="AY216" s="130">
        <v>79.267799999999994</v>
      </c>
      <c r="AZ216" s="130" t="s">
        <v>482</v>
      </c>
    </row>
    <row r="217" spans="40:52" ht="15.6" x14ac:dyDescent="0.35">
      <c r="AN217" s="132"/>
      <c r="AO217" s="128" t="s">
        <v>473</v>
      </c>
      <c r="AP217" s="129" t="s">
        <v>767</v>
      </c>
      <c r="AQ217" s="129" t="s">
        <v>480</v>
      </c>
      <c r="AR217" s="130">
        <v>843</v>
      </c>
      <c r="AS217" s="130" t="s">
        <v>482</v>
      </c>
      <c r="AV217" s="130" t="s">
        <v>473</v>
      </c>
      <c r="AW217" s="129" t="s">
        <v>480</v>
      </c>
      <c r="AX217" s="142" t="s">
        <v>704</v>
      </c>
      <c r="AY217" s="130">
        <v>27</v>
      </c>
      <c r="AZ217" s="130" t="s">
        <v>482</v>
      </c>
    </row>
    <row r="218" spans="40:52" ht="30" x14ac:dyDescent="0.35">
      <c r="AN218" s="127"/>
      <c r="AO218" s="133" t="s">
        <v>473</v>
      </c>
      <c r="AP218" s="144" t="s">
        <v>768</v>
      </c>
      <c r="AQ218" s="129" t="s">
        <v>480</v>
      </c>
      <c r="AR218" s="130">
        <v>9122.6363999999994</v>
      </c>
      <c r="AS218" s="130" t="s">
        <v>482</v>
      </c>
      <c r="AV218" s="130" t="s">
        <v>473</v>
      </c>
      <c r="AW218" s="129" t="s">
        <v>480</v>
      </c>
      <c r="AX218" s="142" t="s">
        <v>759</v>
      </c>
      <c r="AY218" s="130">
        <v>39.212499999999999</v>
      </c>
      <c r="AZ218" s="130" t="s">
        <v>482</v>
      </c>
    </row>
    <row r="219" spans="40:52" ht="15.6" x14ac:dyDescent="0.35">
      <c r="AV219" s="130" t="s">
        <v>473</v>
      </c>
      <c r="AW219" s="129" t="s">
        <v>480</v>
      </c>
      <c r="AX219" s="142" t="s">
        <v>760</v>
      </c>
      <c r="AY219" s="130">
        <v>241.77260000000001</v>
      </c>
      <c r="AZ219" s="130" t="s">
        <v>482</v>
      </c>
    </row>
    <row r="220" spans="40:52" ht="15.6" x14ac:dyDescent="0.35">
      <c r="AV220" s="130" t="s">
        <v>473</v>
      </c>
      <c r="AW220" s="129" t="s">
        <v>480</v>
      </c>
      <c r="AX220" s="142" t="s">
        <v>761</v>
      </c>
      <c r="AY220" s="130">
        <v>131.77260000000001</v>
      </c>
      <c r="AZ220" s="130" t="s">
        <v>482</v>
      </c>
    </row>
    <row r="221" spans="40:52" ht="15.6" x14ac:dyDescent="0.35">
      <c r="AV221" s="130" t="s">
        <v>473</v>
      </c>
      <c r="AW221" s="129" t="s">
        <v>480</v>
      </c>
      <c r="AX221" s="142" t="s">
        <v>762</v>
      </c>
      <c r="AY221" s="130">
        <v>1861.7726</v>
      </c>
      <c r="AZ221" s="130" t="s">
        <v>482</v>
      </c>
    </row>
    <row r="222" spans="40:52" ht="15.6" x14ac:dyDescent="0.35">
      <c r="AV222" s="130" t="s">
        <v>473</v>
      </c>
      <c r="AW222" s="129" t="s">
        <v>480</v>
      </c>
      <c r="AX222" s="142" t="s">
        <v>763</v>
      </c>
      <c r="AY222" s="130">
        <v>3894.2233999999999</v>
      </c>
      <c r="AZ222" s="130" t="s">
        <v>482</v>
      </c>
    </row>
    <row r="223" spans="40:52" ht="15.6" x14ac:dyDescent="0.35">
      <c r="AV223" s="130" t="s">
        <v>473</v>
      </c>
      <c r="AW223" s="129" t="s">
        <v>480</v>
      </c>
      <c r="AX223" s="142" t="s">
        <v>764</v>
      </c>
      <c r="AY223" s="130">
        <v>1401</v>
      </c>
      <c r="AZ223" s="130" t="s">
        <v>482</v>
      </c>
    </row>
    <row r="224" spans="40:52" ht="15.6" x14ac:dyDescent="0.35">
      <c r="AV224" s="130" t="s">
        <v>473</v>
      </c>
      <c r="AW224" s="129" t="s">
        <v>480</v>
      </c>
      <c r="AX224" s="142" t="s">
        <v>765</v>
      </c>
      <c r="AY224" s="130">
        <v>120.05</v>
      </c>
      <c r="AZ224" s="130" t="s">
        <v>482</v>
      </c>
    </row>
    <row r="225" spans="29:52" ht="15.6" x14ac:dyDescent="0.35">
      <c r="AV225" s="130" t="s">
        <v>473</v>
      </c>
      <c r="AW225" s="129" t="s">
        <v>480</v>
      </c>
      <c r="AX225" s="142" t="s">
        <v>766</v>
      </c>
      <c r="AY225" s="130">
        <v>3335.5718999999999</v>
      </c>
      <c r="AZ225" s="130" t="s">
        <v>482</v>
      </c>
    </row>
    <row r="226" spans="29:52" ht="15.6" x14ac:dyDescent="0.35">
      <c r="AV226" s="130" t="s">
        <v>473</v>
      </c>
      <c r="AW226" s="131" t="s">
        <v>480</v>
      </c>
      <c r="AX226" s="143" t="s">
        <v>121</v>
      </c>
      <c r="AY226" s="130">
        <v>312.61180000000002</v>
      </c>
      <c r="AZ226" s="130" t="s">
        <v>482</v>
      </c>
    </row>
    <row r="227" spans="29:52" ht="15.6" x14ac:dyDescent="0.35">
      <c r="AV227" s="130" t="s">
        <v>473</v>
      </c>
      <c r="AW227" s="129" t="s">
        <v>480</v>
      </c>
      <c r="AX227" s="129" t="s">
        <v>767</v>
      </c>
      <c r="AY227" s="130">
        <v>843</v>
      </c>
      <c r="AZ227" s="130" t="s">
        <v>482</v>
      </c>
    </row>
    <row r="228" spans="29:52" ht="75" x14ac:dyDescent="0.35">
      <c r="AV228" s="130" t="s">
        <v>473</v>
      </c>
      <c r="AW228" s="129" t="s">
        <v>480</v>
      </c>
      <c r="AX228" s="144" t="s">
        <v>768</v>
      </c>
      <c r="AY228" s="130">
        <v>9122.6363999999994</v>
      </c>
      <c r="AZ228" s="130" t="s">
        <v>482</v>
      </c>
    </row>
    <row r="232" spans="29:52" x14ac:dyDescent="0.3">
      <c r="AN232" s="127"/>
      <c r="AO232" s="7" t="s">
        <v>752</v>
      </c>
    </row>
    <row r="236" spans="29:52" x14ac:dyDescent="0.3">
      <c r="AC236" s="145"/>
      <c r="AD236" s="145"/>
      <c r="AE236" s="145"/>
      <c r="AF236" s="146" t="s">
        <v>692</v>
      </c>
      <c r="AG236" s="146" t="s">
        <v>693</v>
      </c>
      <c r="AH236" s="146" t="s">
        <v>694</v>
      </c>
      <c r="AI236" s="146" t="s">
        <v>695</v>
      </c>
    </row>
    <row r="237" spans="29:52" ht="15.6" x14ac:dyDescent="0.35">
      <c r="AC237" s="147" t="s">
        <v>696</v>
      </c>
      <c r="AD237" s="147" t="s">
        <v>115</v>
      </c>
      <c r="AE237" s="147" t="s">
        <v>697</v>
      </c>
      <c r="AF237" s="148" t="s">
        <v>698</v>
      </c>
      <c r="AG237" s="148" t="s">
        <v>698</v>
      </c>
      <c r="AH237" s="148" t="s">
        <v>698</v>
      </c>
      <c r="AI237" s="148" t="s">
        <v>698</v>
      </c>
    </row>
    <row r="238" spans="29:52" x14ac:dyDescent="0.3">
      <c r="AC238" s="480" t="s">
        <v>715</v>
      </c>
      <c r="AD238" s="149" t="s">
        <v>716</v>
      </c>
      <c r="AE238" s="149" t="s">
        <v>701</v>
      </c>
      <c r="AF238" s="150" t="s">
        <v>703</v>
      </c>
      <c r="AG238" s="150" t="s">
        <v>703</v>
      </c>
      <c r="AH238" s="150" t="s">
        <v>703</v>
      </c>
      <c r="AI238" s="150" t="s">
        <v>703</v>
      </c>
    </row>
    <row r="239" spans="29:52" x14ac:dyDescent="0.3">
      <c r="AC239" s="480"/>
      <c r="AD239" s="149" t="s">
        <v>717</v>
      </c>
      <c r="AE239" s="149" t="s">
        <v>701</v>
      </c>
      <c r="AF239" s="151">
        <v>843</v>
      </c>
      <c r="AG239" s="150" t="s">
        <v>703</v>
      </c>
      <c r="AH239" s="151">
        <v>16</v>
      </c>
      <c r="AI239" s="151">
        <v>529</v>
      </c>
    </row>
    <row r="240" spans="29:52" x14ac:dyDescent="0.3">
      <c r="AC240" s="480"/>
      <c r="AD240" s="149" t="s">
        <v>718</v>
      </c>
      <c r="AE240" s="149" t="s">
        <v>701</v>
      </c>
      <c r="AF240" s="151">
        <v>22310</v>
      </c>
      <c r="AG240" s="151">
        <v>152.25</v>
      </c>
      <c r="AH240" s="151">
        <v>152.25</v>
      </c>
      <c r="AI240" s="150" t="s">
        <v>703</v>
      </c>
    </row>
    <row r="241" spans="29:35" x14ac:dyDescent="0.3">
      <c r="AC241" s="480"/>
      <c r="AD241" s="149" t="s">
        <v>719</v>
      </c>
      <c r="AE241" s="149" t="s">
        <v>701</v>
      </c>
      <c r="AF241" s="151">
        <v>3701.4036000000001</v>
      </c>
      <c r="AG241" s="150" t="s">
        <v>703</v>
      </c>
      <c r="AH241" s="150" t="s">
        <v>703</v>
      </c>
      <c r="AI241" s="150" t="s">
        <v>703</v>
      </c>
    </row>
    <row r="242" spans="29:35" x14ac:dyDescent="0.3">
      <c r="AC242" s="145"/>
      <c r="AD242" s="145"/>
      <c r="AE242" s="145"/>
      <c r="AF242" s="152"/>
      <c r="AG242" s="152"/>
      <c r="AH242" s="152"/>
      <c r="AI242" s="152"/>
    </row>
    <row r="243" spans="29:35" x14ac:dyDescent="0.3">
      <c r="AC243" s="145"/>
      <c r="AD243" s="145"/>
      <c r="AE243" s="145"/>
      <c r="AF243" s="152"/>
      <c r="AG243" s="152"/>
      <c r="AH243" s="152"/>
      <c r="AI243" s="152"/>
    </row>
    <row r="244" spans="29:35" x14ac:dyDescent="0.3">
      <c r="AC244" s="145"/>
      <c r="AD244" s="145"/>
      <c r="AE244" s="145"/>
      <c r="AF244" s="146" t="s">
        <v>692</v>
      </c>
      <c r="AG244" s="146" t="s">
        <v>693</v>
      </c>
      <c r="AH244" s="146" t="s">
        <v>694</v>
      </c>
      <c r="AI244" s="146" t="s">
        <v>695</v>
      </c>
    </row>
    <row r="245" spans="29:35" ht="15.6" x14ac:dyDescent="0.35">
      <c r="AC245" s="147" t="s">
        <v>696</v>
      </c>
      <c r="AD245" s="147" t="s">
        <v>115</v>
      </c>
      <c r="AE245" s="147" t="s">
        <v>697</v>
      </c>
      <c r="AF245" s="148" t="s">
        <v>698</v>
      </c>
      <c r="AG245" s="148" t="s">
        <v>698</v>
      </c>
      <c r="AH245" s="148" t="s">
        <v>698</v>
      </c>
      <c r="AI245" s="148" t="s">
        <v>698</v>
      </c>
    </row>
    <row r="246" spans="29:35" x14ac:dyDescent="0.3">
      <c r="AC246" s="480" t="s">
        <v>720</v>
      </c>
      <c r="AD246" s="149" t="s">
        <v>721</v>
      </c>
      <c r="AE246" s="149" t="s">
        <v>701</v>
      </c>
      <c r="AF246" s="151">
        <v>113.30889999999999</v>
      </c>
      <c r="AG246" s="150" t="s">
        <v>703</v>
      </c>
      <c r="AH246" s="150" t="s">
        <v>703</v>
      </c>
      <c r="AI246" s="150" t="s">
        <v>703</v>
      </c>
    </row>
    <row r="247" spans="29:35" x14ac:dyDescent="0.3">
      <c r="AC247" s="480"/>
      <c r="AD247" s="149" t="s">
        <v>722</v>
      </c>
      <c r="AE247" s="149" t="s">
        <v>701</v>
      </c>
      <c r="AF247" s="151">
        <v>116.1255</v>
      </c>
      <c r="AG247" s="150" t="s">
        <v>703</v>
      </c>
      <c r="AH247" s="150" t="s">
        <v>703</v>
      </c>
      <c r="AI247" s="150" t="s">
        <v>703</v>
      </c>
    </row>
    <row r="248" spans="29:35" x14ac:dyDescent="0.3">
      <c r="AC248" s="145"/>
      <c r="AD248" s="145"/>
      <c r="AE248" s="145"/>
      <c r="AF248" s="152"/>
      <c r="AG248" s="152"/>
      <c r="AH248" s="152"/>
      <c r="AI248" s="152"/>
    </row>
    <row r="249" spans="29:35" x14ac:dyDescent="0.3">
      <c r="AC249" s="145"/>
      <c r="AD249" s="145"/>
      <c r="AE249" s="145"/>
      <c r="AF249" s="152"/>
      <c r="AG249" s="152"/>
      <c r="AH249" s="152"/>
      <c r="AI249" s="152"/>
    </row>
    <row r="250" spans="29:35" x14ac:dyDescent="0.3">
      <c r="AC250" s="145"/>
      <c r="AD250" s="145"/>
      <c r="AE250" s="145"/>
      <c r="AF250" s="146" t="s">
        <v>692</v>
      </c>
      <c r="AG250" s="146" t="s">
        <v>693</v>
      </c>
      <c r="AH250" s="146" t="s">
        <v>694</v>
      </c>
      <c r="AI250" s="146" t="s">
        <v>695</v>
      </c>
    </row>
    <row r="251" spans="29:35" ht="15.6" x14ac:dyDescent="0.35">
      <c r="AC251" s="147" t="s">
        <v>696</v>
      </c>
      <c r="AD251" s="147" t="s">
        <v>115</v>
      </c>
      <c r="AE251" s="147" t="s">
        <v>697</v>
      </c>
      <c r="AF251" s="148" t="s">
        <v>698</v>
      </c>
      <c r="AG251" s="148" t="s">
        <v>698</v>
      </c>
      <c r="AH251" s="148" t="s">
        <v>698</v>
      </c>
      <c r="AI251" s="148" t="s">
        <v>698</v>
      </c>
    </row>
    <row r="252" spans="29:35" x14ac:dyDescent="0.3">
      <c r="AC252" s="480" t="s">
        <v>723</v>
      </c>
      <c r="AD252" s="149" t="s">
        <v>724</v>
      </c>
      <c r="AE252" s="149" t="s">
        <v>701</v>
      </c>
      <c r="AF252" s="151">
        <v>3814.3674999999998</v>
      </c>
      <c r="AG252" s="150" t="s">
        <v>703</v>
      </c>
      <c r="AH252" s="150" t="s">
        <v>703</v>
      </c>
      <c r="AI252" s="150" t="s">
        <v>703</v>
      </c>
    </row>
    <row r="253" spans="29:35" x14ac:dyDescent="0.3">
      <c r="AC253" s="480"/>
      <c r="AD253" s="149" t="s">
        <v>725</v>
      </c>
      <c r="AE253" s="149" t="s">
        <v>701</v>
      </c>
      <c r="AF253" s="151">
        <v>537.24189999999999</v>
      </c>
      <c r="AG253" s="150" t="s">
        <v>703</v>
      </c>
      <c r="AH253" s="150" t="s">
        <v>703</v>
      </c>
      <c r="AI253" s="150" t="s">
        <v>703</v>
      </c>
    </row>
    <row r="254" spans="29:35" x14ac:dyDescent="0.3">
      <c r="AC254" s="480"/>
      <c r="AD254" s="149" t="s">
        <v>726</v>
      </c>
      <c r="AE254" s="149" t="s">
        <v>701</v>
      </c>
      <c r="AF254" s="151">
        <v>1148.421</v>
      </c>
      <c r="AG254" s="150" t="s">
        <v>703</v>
      </c>
      <c r="AH254" s="150" t="s">
        <v>703</v>
      </c>
      <c r="AI254" s="150" t="s">
        <v>703</v>
      </c>
    </row>
    <row r="255" spans="29:35" x14ac:dyDescent="0.3">
      <c r="AC255" s="480"/>
      <c r="AD255" s="149" t="s">
        <v>727</v>
      </c>
      <c r="AE255" s="149" t="s">
        <v>701</v>
      </c>
      <c r="AF255" s="151">
        <v>1759.6002000000001</v>
      </c>
      <c r="AG255" s="150" t="s">
        <v>703</v>
      </c>
      <c r="AH255" s="150" t="s">
        <v>703</v>
      </c>
      <c r="AI255" s="150" t="s">
        <v>703</v>
      </c>
    </row>
    <row r="256" spans="29:35" x14ac:dyDescent="0.3">
      <c r="AC256" s="480"/>
      <c r="AD256" s="149" t="s">
        <v>728</v>
      </c>
      <c r="AE256" s="149" t="s">
        <v>701</v>
      </c>
      <c r="AF256" s="151">
        <v>12119.206200000001</v>
      </c>
      <c r="AG256" s="150" t="s">
        <v>703</v>
      </c>
      <c r="AH256" s="150" t="s">
        <v>703</v>
      </c>
      <c r="AI256" s="150" t="s">
        <v>703</v>
      </c>
    </row>
    <row r="257" spans="29:35" x14ac:dyDescent="0.3">
      <c r="AC257" s="145"/>
      <c r="AD257" s="145"/>
      <c r="AE257" s="145"/>
      <c r="AF257" s="152"/>
      <c r="AG257" s="152"/>
      <c r="AH257" s="152"/>
      <c r="AI257" s="152"/>
    </row>
    <row r="258" spans="29:35" x14ac:dyDescent="0.3">
      <c r="AC258" s="145"/>
      <c r="AD258" s="145"/>
      <c r="AE258" s="145"/>
      <c r="AF258" s="152"/>
      <c r="AG258" s="152"/>
      <c r="AH258" s="152"/>
      <c r="AI258" s="152"/>
    </row>
    <row r="259" spans="29:35" x14ac:dyDescent="0.3">
      <c r="AC259" s="145"/>
      <c r="AD259" s="145"/>
      <c r="AE259" s="145"/>
      <c r="AF259" s="146" t="s">
        <v>692</v>
      </c>
      <c r="AG259" s="146" t="s">
        <v>693</v>
      </c>
      <c r="AH259" s="146" t="s">
        <v>694</v>
      </c>
      <c r="AI259" s="146" t="s">
        <v>695</v>
      </c>
    </row>
    <row r="260" spans="29:35" ht="15.6" x14ac:dyDescent="0.35">
      <c r="AC260" s="147" t="s">
        <v>696</v>
      </c>
      <c r="AD260" s="147" t="s">
        <v>115</v>
      </c>
      <c r="AE260" s="147" t="s">
        <v>697</v>
      </c>
      <c r="AF260" s="148" t="s">
        <v>698</v>
      </c>
      <c r="AG260" s="148" t="s">
        <v>698</v>
      </c>
      <c r="AH260" s="148" t="s">
        <v>698</v>
      </c>
      <c r="AI260" s="148" t="s">
        <v>698</v>
      </c>
    </row>
    <row r="261" spans="29:35" x14ac:dyDescent="0.3">
      <c r="AC261" s="480" t="s">
        <v>729</v>
      </c>
      <c r="AE261" s="149" t="s">
        <v>701</v>
      </c>
      <c r="AG261" s="150" t="s">
        <v>703</v>
      </c>
      <c r="AH261" s="150" t="s">
        <v>703</v>
      </c>
      <c r="AI261" s="151">
        <v>999.3963</v>
      </c>
    </row>
    <row r="262" spans="29:35" x14ac:dyDescent="0.3">
      <c r="AC262" s="480"/>
      <c r="AD262" s="149" t="s">
        <v>731</v>
      </c>
      <c r="AE262" s="149" t="s">
        <v>701</v>
      </c>
      <c r="AF262" s="151">
        <v>5204.5564000000004</v>
      </c>
      <c r="AG262" s="150" t="s">
        <v>703</v>
      </c>
      <c r="AH262" s="150" t="s">
        <v>703</v>
      </c>
      <c r="AI262" s="151">
        <v>1523.4251999999999</v>
      </c>
    </row>
    <row r="263" spans="29:35" x14ac:dyDescent="0.3">
      <c r="AC263" s="480"/>
      <c r="AD263" s="149" t="s">
        <v>732</v>
      </c>
      <c r="AE263" s="149" t="s">
        <v>701</v>
      </c>
      <c r="AF263" s="151">
        <v>3567.5953</v>
      </c>
      <c r="AG263" s="150" t="s">
        <v>703</v>
      </c>
      <c r="AH263" s="150" t="s">
        <v>703</v>
      </c>
      <c r="AI263" s="151">
        <v>1701.6787999999999</v>
      </c>
    </row>
    <row r="264" spans="29:35" x14ac:dyDescent="0.3">
      <c r="AC264" s="480"/>
      <c r="AD264" s="149" t="s">
        <v>733</v>
      </c>
      <c r="AE264" s="149" t="s">
        <v>701</v>
      </c>
      <c r="AF264" s="151">
        <v>3000.6363999999999</v>
      </c>
      <c r="AG264" s="150" t="s">
        <v>703</v>
      </c>
      <c r="AH264" s="150" t="s">
        <v>703</v>
      </c>
      <c r="AI264" s="151">
        <v>1818.1913999999999</v>
      </c>
    </row>
    <row r="265" spans="29:35" x14ac:dyDescent="0.3">
      <c r="AC265" s="145"/>
      <c r="AD265" s="145"/>
      <c r="AE265" s="145"/>
      <c r="AF265" s="152"/>
      <c r="AG265" s="152"/>
      <c r="AH265" s="152"/>
      <c r="AI265" s="152"/>
    </row>
    <row r="266" spans="29:35" x14ac:dyDescent="0.3">
      <c r="AC266" s="145"/>
      <c r="AD266" s="145"/>
      <c r="AE266" s="145"/>
      <c r="AF266" s="152"/>
      <c r="AG266" s="152"/>
      <c r="AH266" s="152"/>
      <c r="AI266" s="152"/>
    </row>
    <row r="267" spans="29:35" x14ac:dyDescent="0.3">
      <c r="AC267" s="145"/>
      <c r="AD267" s="145"/>
      <c r="AE267" s="145"/>
      <c r="AF267" s="146" t="s">
        <v>692</v>
      </c>
      <c r="AG267" s="146" t="s">
        <v>693</v>
      </c>
      <c r="AH267" s="146" t="s">
        <v>694</v>
      </c>
      <c r="AI267" s="146" t="s">
        <v>695</v>
      </c>
    </row>
    <row r="268" spans="29:35" ht="15.6" x14ac:dyDescent="0.35">
      <c r="AC268" s="147" t="s">
        <v>696</v>
      </c>
      <c r="AD268" s="147" t="s">
        <v>115</v>
      </c>
      <c r="AE268" s="147" t="s">
        <v>697</v>
      </c>
      <c r="AF268" s="148" t="s">
        <v>698</v>
      </c>
      <c r="AG268" s="148" t="s">
        <v>698</v>
      </c>
      <c r="AH268" s="148" t="s">
        <v>698</v>
      </c>
      <c r="AI268" s="148" t="s">
        <v>698</v>
      </c>
    </row>
    <row r="269" spans="29:35" x14ac:dyDescent="0.3">
      <c r="AC269" s="480" t="s">
        <v>734</v>
      </c>
      <c r="AD269" s="149" t="s">
        <v>735</v>
      </c>
      <c r="AE269" s="149" t="s">
        <v>701</v>
      </c>
      <c r="AF269" s="151">
        <v>3116.2916</v>
      </c>
      <c r="AG269" s="150" t="s">
        <v>703</v>
      </c>
      <c r="AH269" s="151">
        <v>600</v>
      </c>
      <c r="AI269" s="151">
        <v>2326.5302999999999</v>
      </c>
    </row>
    <row r="270" spans="29:35" x14ac:dyDescent="0.3">
      <c r="AC270" s="480"/>
      <c r="AD270" s="149" t="s">
        <v>736</v>
      </c>
      <c r="AE270" s="149" t="s">
        <v>701</v>
      </c>
      <c r="AF270" s="151">
        <v>2574.1648</v>
      </c>
      <c r="AG270" s="150" t="s">
        <v>703</v>
      </c>
      <c r="AH270" s="151">
        <v>600</v>
      </c>
      <c r="AI270" s="151">
        <v>1894.6286</v>
      </c>
    </row>
    <row r="271" spans="29:35" x14ac:dyDescent="0.3">
      <c r="AC271" s="480"/>
      <c r="AD271" s="149" t="s">
        <v>737</v>
      </c>
      <c r="AE271" s="149" t="s">
        <v>701</v>
      </c>
      <c r="AF271" s="151">
        <v>3276.7069000000001</v>
      </c>
      <c r="AG271" s="150" t="s">
        <v>703</v>
      </c>
      <c r="AH271" s="151">
        <v>600</v>
      </c>
      <c r="AI271" s="151">
        <v>2748.8330000000001</v>
      </c>
    </row>
    <row r="272" spans="29:35" x14ac:dyDescent="0.3">
      <c r="AC272" s="480"/>
      <c r="AD272" s="149" t="s">
        <v>738</v>
      </c>
      <c r="AE272" s="149" t="s">
        <v>701</v>
      </c>
      <c r="AF272" s="151">
        <v>3269.8389000000002</v>
      </c>
      <c r="AG272" s="150" t="s">
        <v>703</v>
      </c>
      <c r="AH272" s="151">
        <v>600</v>
      </c>
      <c r="AI272" s="151">
        <v>2350.6163000000001</v>
      </c>
    </row>
    <row r="273" spans="29:35" x14ac:dyDescent="0.3">
      <c r="AC273" s="480"/>
      <c r="AD273" s="149" t="s">
        <v>739</v>
      </c>
      <c r="AE273" s="149" t="s">
        <v>701</v>
      </c>
      <c r="AF273" s="151">
        <v>2600.6363999999999</v>
      </c>
      <c r="AG273" s="150" t="s">
        <v>703</v>
      </c>
      <c r="AH273" s="151">
        <v>600</v>
      </c>
      <c r="AI273" s="151">
        <v>1797.2227</v>
      </c>
    </row>
    <row r="274" spans="29:35" x14ac:dyDescent="0.3">
      <c r="AC274" s="480"/>
      <c r="AD274" s="149" t="s">
        <v>740</v>
      </c>
      <c r="AE274" s="149" t="s">
        <v>701</v>
      </c>
      <c r="AF274" s="151">
        <v>4032.3924999999999</v>
      </c>
      <c r="AG274" s="150" t="s">
        <v>703</v>
      </c>
      <c r="AH274" s="151">
        <v>600</v>
      </c>
      <c r="AI274" s="151">
        <v>3125.2716</v>
      </c>
    </row>
    <row r="275" spans="29:35" x14ac:dyDescent="0.3">
      <c r="AC275" s="480"/>
      <c r="AD275" s="149" t="s">
        <v>741</v>
      </c>
      <c r="AE275" s="149" t="s">
        <v>701</v>
      </c>
      <c r="AF275" s="151">
        <v>3104.7269999999999</v>
      </c>
      <c r="AG275" s="150" t="s">
        <v>703</v>
      </c>
      <c r="AH275" s="151">
        <v>600</v>
      </c>
      <c r="AI275" s="151">
        <v>2541.3132999999998</v>
      </c>
    </row>
    <row r="276" spans="29:35" x14ac:dyDescent="0.3">
      <c r="AC276" s="480"/>
      <c r="AD276" s="149" t="s">
        <v>742</v>
      </c>
      <c r="AE276" s="149" t="s">
        <v>701</v>
      </c>
      <c r="AF276" s="151">
        <v>3777.9488999999999</v>
      </c>
      <c r="AG276" s="150" t="s">
        <v>703</v>
      </c>
      <c r="AH276" s="151">
        <v>600</v>
      </c>
      <c r="AI276" s="151">
        <v>3198.9573</v>
      </c>
    </row>
    <row r="277" spans="29:35" x14ac:dyDescent="0.3">
      <c r="AC277" s="480"/>
      <c r="AD277" s="149" t="s">
        <v>743</v>
      </c>
      <c r="AE277" s="149" t="s">
        <v>701</v>
      </c>
      <c r="AF277" s="151">
        <v>3413.0841999999998</v>
      </c>
      <c r="AG277" s="150" t="s">
        <v>703</v>
      </c>
      <c r="AH277" s="151">
        <v>600</v>
      </c>
      <c r="AI277" s="151">
        <v>2489.6704</v>
      </c>
    </row>
    <row r="278" spans="29:35" x14ac:dyDescent="0.3">
      <c r="AC278" s="145"/>
      <c r="AD278" s="145"/>
      <c r="AE278" s="145"/>
      <c r="AF278" s="152"/>
      <c r="AG278" s="152"/>
      <c r="AH278" s="152"/>
      <c r="AI278" s="152"/>
    </row>
    <row r="279" spans="29:35" x14ac:dyDescent="0.3">
      <c r="AC279" s="145"/>
      <c r="AD279" s="145"/>
      <c r="AE279" s="145"/>
      <c r="AF279" s="152"/>
      <c r="AG279" s="152"/>
      <c r="AH279" s="152"/>
      <c r="AI279" s="152"/>
    </row>
    <row r="280" spans="29:35" x14ac:dyDescent="0.3">
      <c r="AC280" s="145"/>
      <c r="AD280" s="145"/>
      <c r="AE280" s="145"/>
      <c r="AF280" s="146" t="s">
        <v>692</v>
      </c>
      <c r="AG280" s="146" t="s">
        <v>693</v>
      </c>
      <c r="AH280" s="146" t="s">
        <v>694</v>
      </c>
      <c r="AI280" s="146" t="s">
        <v>695</v>
      </c>
    </row>
    <row r="281" spans="29:35" ht="15.6" x14ac:dyDescent="0.35">
      <c r="AC281" s="147" t="s">
        <v>696</v>
      </c>
      <c r="AD281" s="147" t="s">
        <v>115</v>
      </c>
      <c r="AE281" s="147" t="s">
        <v>697</v>
      </c>
      <c r="AF281" s="148" t="s">
        <v>698</v>
      </c>
      <c r="AG281" s="148" t="s">
        <v>698</v>
      </c>
      <c r="AH281" s="148" t="s">
        <v>698</v>
      </c>
      <c r="AI281" s="148" t="s">
        <v>698</v>
      </c>
    </row>
    <row r="282" spans="29:35" x14ac:dyDescent="0.3">
      <c r="AC282" s="480" t="s">
        <v>744</v>
      </c>
      <c r="AD282" s="149" t="s">
        <v>745</v>
      </c>
      <c r="AE282" s="149" t="s">
        <v>701</v>
      </c>
      <c r="AF282" s="153">
        <v>750.26480000000004</v>
      </c>
      <c r="AG282" s="150" t="s">
        <v>703</v>
      </c>
      <c r="AH282" s="150" t="s">
        <v>703</v>
      </c>
      <c r="AI282" s="153">
        <v>770.27959999999996</v>
      </c>
    </row>
    <row r="283" spans="29:35" x14ac:dyDescent="0.3">
      <c r="AC283" s="480"/>
      <c r="AD283" s="149" t="s">
        <v>746</v>
      </c>
      <c r="AE283" s="149" t="s">
        <v>701</v>
      </c>
      <c r="AF283" s="153">
        <v>853.56669999999997</v>
      </c>
      <c r="AG283" s="150" t="s">
        <v>703</v>
      </c>
      <c r="AH283" s="150" t="s">
        <v>703</v>
      </c>
      <c r="AI283" s="153">
        <v>751.41679999999997</v>
      </c>
    </row>
    <row r="284" spans="29:35" x14ac:dyDescent="0.3">
      <c r="AC284" s="480"/>
      <c r="AD284" s="149" t="s">
        <v>747</v>
      </c>
      <c r="AE284" s="149" t="s">
        <v>701</v>
      </c>
      <c r="AF284" s="153">
        <v>919.3963</v>
      </c>
      <c r="AG284" s="150" t="s">
        <v>703</v>
      </c>
      <c r="AH284" s="150" t="s">
        <v>703</v>
      </c>
      <c r="AI284" s="153">
        <v>739.3963</v>
      </c>
    </row>
  </sheetData>
  <sheetProtection algorithmName="SHA-512" hashValue="5RJP5BkrbYcvF9URCL+lGtvU9p17HX3x8N+2ettnfL0sAihEHwVeGpmW67CbRw8qlBBDwW080YoGU6/3Suqx2Q==" saltValue="Pz2UzM3/Re4sLFgKm7IUkw==" spinCount="100000" sheet="1" objects="1" scenarios="1"/>
  <autoFilter ref="AQ1:AQ214"/>
  <mergeCells count="29">
    <mergeCell ref="R17:U18"/>
    <mergeCell ref="P19:Q19"/>
    <mergeCell ref="R19:S19"/>
    <mergeCell ref="P20:U20"/>
    <mergeCell ref="L20:L21"/>
    <mergeCell ref="AC269:AC277"/>
    <mergeCell ref="AC282:AC284"/>
    <mergeCell ref="AC238:AC241"/>
    <mergeCell ref="AC246:AC247"/>
    <mergeCell ref="AC252:AC256"/>
    <mergeCell ref="AC261:AC264"/>
    <mergeCell ref="BE9:BI9"/>
    <mergeCell ref="I10:J10"/>
    <mergeCell ref="I11:J11"/>
    <mergeCell ref="I12:J12"/>
    <mergeCell ref="I13:J13"/>
    <mergeCell ref="C51:D51"/>
    <mergeCell ref="A1:G1"/>
    <mergeCell ref="I15:N16"/>
    <mergeCell ref="I3:N3"/>
    <mergeCell ref="I7:J7"/>
    <mergeCell ref="I8:J8"/>
    <mergeCell ref="I9:J9"/>
    <mergeCell ref="A39:G39"/>
    <mergeCell ref="E34:H35"/>
    <mergeCell ref="C36:D36"/>
    <mergeCell ref="A20:F20"/>
    <mergeCell ref="I19:K21"/>
    <mergeCell ref="A21:G21"/>
  </mergeCells>
  <conditionalFormatting sqref="X8:X14 A20">
    <cfRule type="expression" dxfId="7" priority="2">
      <formula>A8=""</formula>
    </cfRule>
  </conditionalFormatting>
  <dataValidations count="2">
    <dataValidation type="list" allowBlank="1" showInputMessage="1" showErrorMessage="1" sqref="A23:A32">
      <formula1>$AX$147:$AX$228</formula1>
    </dataValidation>
    <dataValidation type="list" allowBlank="1" showInputMessage="1" showErrorMessage="1" sqref="BB7 A8:A19">
      <formula1>$AX$8:$AX$135</formula1>
    </dataValidation>
  </dataValidations>
  <pageMargins left="0.70866141732283472" right="0.70866141732283472" top="0.74803149606299213" bottom="0.74803149606299213" header="0.51181102362204722" footer="0.51181102362204722"/>
  <pageSetup paperSize="9" scale="25" orientation="landscape"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'Factores de emisión '!$A$19:$A$22</xm:f>
          </x14:formula1>
          <xm:sqref>X8:X14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FF"/>
    <pageSetUpPr fitToPage="1"/>
  </sheetPr>
  <dimension ref="A1:AI210"/>
  <sheetViews>
    <sheetView zoomScale="91" zoomScaleNormal="91" workbookViewId="0">
      <selection sqref="A1:O1"/>
    </sheetView>
  </sheetViews>
  <sheetFormatPr baseColWidth="10" defaultColWidth="10.6640625" defaultRowHeight="14.4" x14ac:dyDescent="0.3"/>
  <cols>
    <col min="1" max="1" width="52.88671875" style="156" customWidth="1"/>
    <col min="2" max="2" width="17" style="156" customWidth="1"/>
    <col min="3" max="3" width="10.6640625" style="156"/>
    <col min="4" max="4" width="27.33203125" style="156" customWidth="1"/>
    <col min="5" max="5" width="23.44140625" style="156" customWidth="1"/>
    <col min="6" max="7" width="10.6640625" style="156"/>
    <col min="8" max="8" width="12" style="156" customWidth="1"/>
    <col min="9" max="12" width="10.6640625" style="156"/>
    <col min="13" max="13" width="14" style="156" customWidth="1"/>
    <col min="14" max="15" width="10.6640625" style="156"/>
    <col min="16" max="16" width="12.44140625" style="156" bestFit="1" customWidth="1"/>
    <col min="17" max="19" width="10.6640625" style="156"/>
    <col min="20" max="20" width="14.5546875" style="156" customWidth="1"/>
    <col min="21" max="21" width="20.44140625" style="156" customWidth="1"/>
    <col min="22" max="23" width="10.6640625" style="156"/>
    <col min="24" max="24" width="30.88671875" style="156" customWidth="1"/>
    <col min="25" max="25" width="10.109375" style="156" customWidth="1"/>
    <col min="26" max="26" width="14.33203125" style="156" customWidth="1"/>
    <col min="27" max="16384" width="10.6640625" style="156"/>
  </cols>
  <sheetData>
    <row r="1" spans="1:35" x14ac:dyDescent="0.3">
      <c r="A1" s="414" t="s">
        <v>809</v>
      </c>
      <c r="B1" s="414"/>
      <c r="C1" s="414"/>
      <c r="D1" s="414"/>
      <c r="E1" s="414"/>
      <c r="F1" s="414"/>
      <c r="G1" s="414"/>
      <c r="H1" s="414"/>
      <c r="I1" s="414"/>
      <c r="J1" s="414"/>
      <c r="K1" s="414"/>
      <c r="L1" s="414"/>
      <c r="M1" s="414"/>
      <c r="N1" s="414"/>
      <c r="O1" s="414"/>
      <c r="P1" s="155"/>
      <c r="Q1" s="155"/>
      <c r="R1" s="155"/>
      <c r="S1" s="155"/>
      <c r="T1" s="155"/>
      <c r="U1" s="155"/>
      <c r="V1" s="155"/>
      <c r="W1" s="155"/>
      <c r="X1" s="155"/>
      <c r="Y1" s="155"/>
      <c r="Z1" s="155"/>
      <c r="AA1" s="155"/>
      <c r="AB1" s="155"/>
      <c r="AC1" s="155"/>
      <c r="AD1" s="155"/>
      <c r="AE1" s="155"/>
      <c r="AF1" s="155"/>
      <c r="AG1" s="155"/>
      <c r="AH1" s="155"/>
      <c r="AI1" s="155"/>
    </row>
    <row r="2" spans="1:35" x14ac:dyDescent="0.3">
      <c r="A2" s="157"/>
      <c r="B2" s="157"/>
      <c r="C2" s="158"/>
      <c r="D2" s="158"/>
      <c r="E2" s="158"/>
      <c r="F2" s="158"/>
      <c r="G2" s="158"/>
      <c r="H2" s="158"/>
      <c r="I2" s="158"/>
      <c r="J2" s="158"/>
      <c r="K2" s="158"/>
      <c r="L2" s="158"/>
      <c r="M2" s="158"/>
      <c r="N2" s="158"/>
      <c r="O2" s="158"/>
      <c r="P2" s="155"/>
      <c r="Q2" s="155"/>
      <c r="R2" s="155"/>
      <c r="S2" s="155"/>
      <c r="T2" s="155"/>
      <c r="U2" s="159" t="s">
        <v>124</v>
      </c>
      <c r="V2" s="159" t="s">
        <v>125</v>
      </c>
      <c r="W2" s="159" t="s">
        <v>112</v>
      </c>
      <c r="X2" s="159" t="s">
        <v>126</v>
      </c>
      <c r="Y2" s="159" t="s">
        <v>127</v>
      </c>
      <c r="Z2" s="159" t="s">
        <v>42</v>
      </c>
      <c r="AA2" s="155"/>
      <c r="AB2" s="155"/>
      <c r="AC2" s="155"/>
      <c r="AD2" s="155"/>
      <c r="AE2" s="155"/>
      <c r="AF2" s="155"/>
      <c r="AG2" s="155"/>
      <c r="AH2" s="155"/>
      <c r="AI2" s="155"/>
    </row>
    <row r="3" spans="1:35" ht="45" customHeight="1" x14ac:dyDescent="0.35">
      <c r="A3" s="157"/>
      <c r="B3" s="157"/>
      <c r="C3" s="489" t="s">
        <v>128</v>
      </c>
      <c r="D3" s="489"/>
      <c r="E3" s="489"/>
      <c r="F3" s="489"/>
      <c r="G3" s="489"/>
      <c r="H3" s="489"/>
      <c r="I3" s="489"/>
      <c r="J3" s="489"/>
      <c r="K3" s="489"/>
      <c r="L3" s="489"/>
      <c r="M3" s="489"/>
      <c r="N3" s="489"/>
      <c r="O3" s="489"/>
      <c r="P3" s="155"/>
      <c r="Q3" s="155"/>
      <c r="R3" s="155"/>
      <c r="S3" s="155"/>
      <c r="T3" s="155"/>
      <c r="U3" s="160" t="s">
        <v>132</v>
      </c>
      <c r="V3" s="161" t="s">
        <v>133</v>
      </c>
      <c r="W3" s="161" t="s">
        <v>134</v>
      </c>
      <c r="X3" s="161" t="s">
        <v>135</v>
      </c>
      <c r="Y3" s="161">
        <v>20.88</v>
      </c>
      <c r="Z3" s="161" t="s">
        <v>136</v>
      </c>
      <c r="AA3" s="155"/>
      <c r="AB3" s="155"/>
      <c r="AC3" s="155"/>
      <c r="AD3" s="155"/>
      <c r="AE3" s="155"/>
      <c r="AF3" s="155"/>
      <c r="AG3" s="155"/>
      <c r="AH3" s="155"/>
      <c r="AI3" s="155"/>
    </row>
    <row r="4" spans="1:35" ht="29.4" x14ac:dyDescent="0.35">
      <c r="A4" s="157"/>
      <c r="B4" s="157"/>
      <c r="C4" s="162"/>
      <c r="D4" s="162"/>
      <c r="E4" s="162"/>
      <c r="F4" s="162"/>
      <c r="G4" s="162"/>
      <c r="H4" s="162"/>
      <c r="I4" s="162"/>
      <c r="J4" s="162"/>
      <c r="K4" s="162"/>
      <c r="L4" s="162"/>
      <c r="M4" s="162"/>
      <c r="N4" s="162"/>
      <c r="O4" s="162"/>
      <c r="P4" s="155"/>
      <c r="Q4" s="155"/>
      <c r="R4" s="155"/>
      <c r="S4" s="155"/>
      <c r="T4" s="155"/>
      <c r="U4" s="160" t="s">
        <v>137</v>
      </c>
      <c r="V4" s="161" t="s">
        <v>133</v>
      </c>
      <c r="W4" s="161" t="s">
        <v>134</v>
      </c>
      <c r="X4" s="161" t="s">
        <v>138</v>
      </c>
      <c r="Y4" s="161">
        <v>37.316000000000003</v>
      </c>
      <c r="Z4" s="161" t="s">
        <v>136</v>
      </c>
      <c r="AA4" s="155"/>
      <c r="AB4" s="155"/>
      <c r="AC4" s="155"/>
      <c r="AD4" s="155"/>
      <c r="AE4" s="155"/>
      <c r="AF4" s="155"/>
      <c r="AG4" s="155"/>
      <c r="AH4" s="155"/>
      <c r="AI4" s="155"/>
    </row>
    <row r="5" spans="1:35" ht="29.4" x14ac:dyDescent="0.35">
      <c r="A5" s="157"/>
      <c r="B5" s="157"/>
      <c r="C5" s="162"/>
      <c r="D5" s="162"/>
      <c r="E5" s="162"/>
      <c r="F5" s="162"/>
      <c r="G5" s="162"/>
      <c r="H5" s="162"/>
      <c r="I5" s="162"/>
      <c r="J5" s="162"/>
      <c r="K5" s="162"/>
      <c r="L5" s="162"/>
      <c r="M5" s="162"/>
      <c r="N5" s="162"/>
      <c r="O5" s="162"/>
      <c r="P5" s="155"/>
      <c r="Q5" s="155"/>
      <c r="R5" s="155"/>
      <c r="S5" s="155"/>
      <c r="T5" s="155"/>
      <c r="U5" s="160" t="s">
        <v>139</v>
      </c>
      <c r="V5" s="161" t="s">
        <v>133</v>
      </c>
      <c r="W5" s="161" t="s">
        <v>134</v>
      </c>
      <c r="X5" s="161" t="s">
        <v>140</v>
      </c>
      <c r="Y5" s="161">
        <v>64.489999999999995</v>
      </c>
      <c r="Z5" s="161" t="s">
        <v>136</v>
      </c>
      <c r="AA5" s="155"/>
      <c r="AB5" s="155"/>
      <c r="AC5" s="155"/>
      <c r="AD5" s="155"/>
      <c r="AE5" s="155"/>
      <c r="AF5" s="155"/>
      <c r="AG5" s="155"/>
      <c r="AH5" s="155"/>
      <c r="AI5" s="155"/>
    </row>
    <row r="6" spans="1:35" ht="29.4" x14ac:dyDescent="0.35">
      <c r="A6" s="157"/>
      <c r="B6" s="157"/>
      <c r="C6" s="162"/>
      <c r="D6" s="162"/>
      <c r="E6" s="162"/>
      <c r="F6" s="162"/>
      <c r="G6" s="162"/>
      <c r="H6" s="162"/>
      <c r="I6" s="162"/>
      <c r="J6" s="162"/>
      <c r="K6" s="162"/>
      <c r="L6" s="162"/>
      <c r="M6" s="162"/>
      <c r="N6" s="162"/>
      <c r="O6" s="162"/>
      <c r="P6" s="155"/>
      <c r="Q6" s="155"/>
      <c r="R6" s="155"/>
      <c r="S6" s="155"/>
      <c r="T6" s="155"/>
      <c r="U6" s="160" t="s">
        <v>141</v>
      </c>
      <c r="V6" s="161" t="s">
        <v>133</v>
      </c>
      <c r="W6" s="161" t="s">
        <v>134</v>
      </c>
      <c r="X6" s="161" t="s">
        <v>142</v>
      </c>
      <c r="Y6" s="161">
        <v>94.144999999999996</v>
      </c>
      <c r="Z6" s="161" t="s">
        <v>136</v>
      </c>
      <c r="AA6" s="155"/>
      <c r="AB6" s="155"/>
      <c r="AC6" s="155"/>
      <c r="AD6" s="155"/>
      <c r="AE6" s="155"/>
      <c r="AF6" s="155"/>
      <c r="AG6" s="155"/>
      <c r="AH6" s="155"/>
      <c r="AI6" s="155"/>
    </row>
    <row r="7" spans="1:35" ht="29.4" x14ac:dyDescent="0.35">
      <c r="A7" s="157"/>
      <c r="B7" s="157"/>
      <c r="C7" s="162"/>
      <c r="D7" s="162"/>
      <c r="E7" s="162"/>
      <c r="F7" s="162"/>
      <c r="G7" s="162"/>
      <c r="H7" s="162"/>
      <c r="I7" s="162"/>
      <c r="J7" s="162"/>
      <c r="K7" s="162"/>
      <c r="L7" s="162"/>
      <c r="M7" s="162"/>
      <c r="N7" s="162"/>
      <c r="O7" s="162"/>
      <c r="P7" s="155"/>
      <c r="Q7" s="155"/>
      <c r="R7" s="155"/>
      <c r="S7" s="155"/>
      <c r="T7" s="155"/>
      <c r="U7" s="160" t="s">
        <v>145</v>
      </c>
      <c r="V7" s="161" t="s">
        <v>133</v>
      </c>
      <c r="W7" s="161" t="s">
        <v>134</v>
      </c>
      <c r="X7" s="161" t="s">
        <v>146</v>
      </c>
      <c r="Y7" s="161">
        <v>122.93600000000001</v>
      </c>
      <c r="Z7" s="161" t="s">
        <v>136</v>
      </c>
      <c r="AA7" s="155"/>
      <c r="AB7" s="155"/>
      <c r="AC7" s="155"/>
      <c r="AD7" s="155"/>
      <c r="AE7" s="155"/>
      <c r="AF7" s="155"/>
      <c r="AG7" s="155"/>
      <c r="AH7" s="155"/>
      <c r="AI7" s="155"/>
    </row>
    <row r="8" spans="1:35" ht="29.4" x14ac:dyDescent="0.35">
      <c r="A8" s="157"/>
      <c r="B8" s="157"/>
      <c r="C8" s="162"/>
      <c r="D8" s="162"/>
      <c r="E8" s="162"/>
      <c r="F8" s="162"/>
      <c r="G8" s="162"/>
      <c r="H8" s="162"/>
      <c r="I8" s="162"/>
      <c r="J8" s="162"/>
      <c r="K8" s="162"/>
      <c r="L8" s="162"/>
      <c r="M8" s="162"/>
      <c r="N8" s="162"/>
      <c r="O8" s="162"/>
      <c r="P8" s="155"/>
      <c r="Q8" s="155"/>
      <c r="R8" s="155"/>
      <c r="S8" s="155"/>
      <c r="T8" s="155"/>
      <c r="U8" s="160" t="s">
        <v>148</v>
      </c>
      <c r="V8" s="161" t="s">
        <v>133</v>
      </c>
      <c r="W8" s="161" t="s">
        <v>134</v>
      </c>
      <c r="X8" s="161" t="s">
        <v>149</v>
      </c>
      <c r="Y8" s="161">
        <v>69.183999999999997</v>
      </c>
      <c r="Z8" s="161" t="s">
        <v>136</v>
      </c>
      <c r="AA8" s="155"/>
      <c r="AB8" s="155"/>
      <c r="AC8" s="155"/>
      <c r="AD8" s="155"/>
      <c r="AE8" s="155"/>
      <c r="AF8" s="155"/>
      <c r="AG8" s="155"/>
      <c r="AH8" s="155"/>
      <c r="AI8" s="155"/>
    </row>
    <row r="9" spans="1:35" ht="29.4" x14ac:dyDescent="0.35">
      <c r="A9" s="157"/>
      <c r="B9" s="157"/>
      <c r="C9" s="162"/>
      <c r="D9" s="162"/>
      <c r="E9" s="162"/>
      <c r="F9" s="162"/>
      <c r="G9" s="162"/>
      <c r="H9" s="162"/>
      <c r="I9" s="162"/>
      <c r="J9" s="162"/>
      <c r="K9" s="162"/>
      <c r="L9" s="162"/>
      <c r="M9" s="162"/>
      <c r="N9" s="162"/>
      <c r="O9" s="162"/>
      <c r="P9" s="155"/>
      <c r="Q9" s="155"/>
      <c r="R9" s="155"/>
      <c r="S9" s="155"/>
      <c r="T9" s="155"/>
      <c r="U9" s="160" t="s">
        <v>151</v>
      </c>
      <c r="V9" s="161" t="s">
        <v>133</v>
      </c>
      <c r="W9" s="161" t="s">
        <v>134</v>
      </c>
      <c r="X9" s="161" t="s">
        <v>152</v>
      </c>
      <c r="Y9" s="161">
        <v>105.75700000000001</v>
      </c>
      <c r="Z9" s="161" t="s">
        <v>136</v>
      </c>
      <c r="AA9" s="155"/>
      <c r="AB9" s="155"/>
      <c r="AC9" s="155"/>
      <c r="AD9" s="155"/>
      <c r="AE9" s="155"/>
      <c r="AF9" s="155"/>
      <c r="AG9" s="155"/>
      <c r="AH9" s="155"/>
      <c r="AI9" s="155"/>
    </row>
    <row r="10" spans="1:35" ht="29.4" x14ac:dyDescent="0.35">
      <c r="A10" s="157"/>
      <c r="B10" s="157"/>
      <c r="C10" s="162"/>
      <c r="D10" s="162"/>
      <c r="E10" s="162"/>
      <c r="F10" s="162"/>
      <c r="G10" s="162"/>
      <c r="H10" s="162"/>
      <c r="I10" s="162"/>
      <c r="J10" s="162"/>
      <c r="K10" s="162"/>
      <c r="L10" s="162"/>
      <c r="M10" s="162"/>
      <c r="N10" s="162"/>
      <c r="O10" s="162"/>
      <c r="P10" s="155"/>
      <c r="Q10" s="155"/>
      <c r="R10" s="155"/>
      <c r="S10" s="155"/>
      <c r="T10" s="155"/>
      <c r="U10" s="160" t="s">
        <v>157</v>
      </c>
      <c r="V10" s="161" t="s">
        <v>133</v>
      </c>
      <c r="W10" s="161" t="s">
        <v>134</v>
      </c>
      <c r="X10" s="161" t="s">
        <v>158</v>
      </c>
      <c r="Y10" s="161">
        <v>124.042</v>
      </c>
      <c r="Z10" s="161" t="s">
        <v>136</v>
      </c>
      <c r="AA10" s="155"/>
      <c r="AB10" s="155"/>
      <c r="AC10" s="155"/>
      <c r="AD10" s="155"/>
      <c r="AE10" s="155"/>
      <c r="AF10" s="155"/>
      <c r="AG10" s="155"/>
      <c r="AH10" s="155"/>
      <c r="AI10" s="155"/>
    </row>
    <row r="11" spans="1:35" ht="29.4" x14ac:dyDescent="0.35">
      <c r="A11" s="157"/>
      <c r="B11" s="157"/>
      <c r="C11" s="163"/>
      <c r="D11" s="163"/>
      <c r="E11" s="163"/>
      <c r="F11" s="162"/>
      <c r="G11" s="162"/>
      <c r="H11" s="162"/>
      <c r="I11" s="162"/>
      <c r="J11" s="162"/>
      <c r="K11" s="162"/>
      <c r="L11" s="162"/>
      <c r="M11" s="162"/>
      <c r="N11" s="162"/>
      <c r="O11" s="162"/>
      <c r="P11" s="155"/>
      <c r="Q11" s="155"/>
      <c r="R11" s="155"/>
      <c r="S11" s="155"/>
      <c r="T11" s="155"/>
      <c r="U11" s="160" t="s">
        <v>160</v>
      </c>
      <c r="V11" s="161" t="s">
        <v>133</v>
      </c>
      <c r="W11" s="161" t="s">
        <v>134</v>
      </c>
      <c r="X11" s="161" t="s">
        <v>161</v>
      </c>
      <c r="Y11" s="161">
        <v>4.6950000000000003</v>
      </c>
      <c r="Z11" s="161" t="s">
        <v>136</v>
      </c>
      <c r="AA11" s="155"/>
      <c r="AB11" s="155"/>
      <c r="AC11" s="155"/>
      <c r="AD11" s="155"/>
      <c r="AE11" s="155"/>
      <c r="AF11" s="155"/>
      <c r="AG11" s="155"/>
      <c r="AH11" s="155"/>
      <c r="AI11" s="155"/>
    </row>
    <row r="12" spans="1:35" ht="29.4" x14ac:dyDescent="0.35">
      <c r="A12" s="157"/>
      <c r="B12" s="157"/>
      <c r="C12" s="163"/>
      <c r="D12" s="163"/>
      <c r="E12" s="163"/>
      <c r="F12" s="162"/>
      <c r="G12" s="162"/>
      <c r="H12" s="162"/>
      <c r="I12" s="162"/>
      <c r="J12" s="162"/>
      <c r="K12" s="162"/>
      <c r="L12" s="162"/>
      <c r="M12" s="162"/>
      <c r="N12" s="162"/>
      <c r="O12" s="162"/>
      <c r="P12" s="155"/>
      <c r="Q12" s="155"/>
      <c r="R12" s="155"/>
      <c r="S12" s="155"/>
      <c r="T12" s="155"/>
      <c r="U12" s="160" t="s">
        <v>163</v>
      </c>
      <c r="V12" s="161" t="s">
        <v>133</v>
      </c>
      <c r="W12" s="161" t="s">
        <v>134</v>
      </c>
      <c r="X12" s="161" t="s">
        <v>164</v>
      </c>
      <c r="Y12" s="161">
        <v>24.588999999999999</v>
      </c>
      <c r="Z12" s="161" t="s">
        <v>136</v>
      </c>
      <c r="AA12" s="155"/>
      <c r="AB12" s="155"/>
      <c r="AC12" s="155"/>
      <c r="AD12" s="155"/>
      <c r="AE12" s="155"/>
      <c r="AF12" s="155"/>
      <c r="AG12" s="155"/>
      <c r="AH12" s="155"/>
      <c r="AI12" s="155"/>
    </row>
    <row r="13" spans="1:35" ht="29.4" x14ac:dyDescent="0.35">
      <c r="A13" s="157"/>
      <c r="B13" s="157"/>
      <c r="C13" s="163"/>
      <c r="D13" s="163"/>
      <c r="E13" s="163"/>
      <c r="F13" s="162"/>
      <c r="G13" s="162"/>
      <c r="H13" s="162"/>
      <c r="I13" s="162"/>
      <c r="J13" s="162"/>
      <c r="K13" s="162"/>
      <c r="L13" s="162"/>
      <c r="M13" s="162"/>
      <c r="N13" s="162"/>
      <c r="O13" s="162"/>
      <c r="P13" s="155"/>
      <c r="Q13" s="155"/>
      <c r="R13" s="155"/>
      <c r="S13" s="155"/>
      <c r="T13" s="155"/>
      <c r="U13" s="160" t="s">
        <v>166</v>
      </c>
      <c r="V13" s="161" t="s">
        <v>133</v>
      </c>
      <c r="W13" s="161" t="s">
        <v>134</v>
      </c>
      <c r="X13" s="161" t="s">
        <v>167</v>
      </c>
      <c r="Y13" s="161">
        <v>33.356000000000002</v>
      </c>
      <c r="Z13" s="161" t="s">
        <v>136</v>
      </c>
      <c r="AA13" s="155"/>
      <c r="AB13" s="155"/>
      <c r="AC13" s="155"/>
      <c r="AD13" s="155"/>
      <c r="AE13" s="155"/>
      <c r="AF13" s="155"/>
      <c r="AG13" s="155"/>
      <c r="AH13" s="155"/>
      <c r="AI13" s="155"/>
    </row>
    <row r="14" spans="1:35" ht="29.4" x14ac:dyDescent="0.35">
      <c r="A14" s="157"/>
      <c r="B14" s="157"/>
      <c r="C14" s="163"/>
      <c r="D14" s="163"/>
      <c r="E14" s="163"/>
      <c r="F14" s="162"/>
      <c r="G14" s="162"/>
      <c r="H14" s="162"/>
      <c r="I14" s="162"/>
      <c r="J14" s="162"/>
      <c r="K14" s="162"/>
      <c r="L14" s="162"/>
      <c r="M14" s="162"/>
      <c r="N14" s="162"/>
      <c r="O14" s="162"/>
      <c r="P14" s="155"/>
      <c r="Q14" s="155"/>
      <c r="R14" s="155"/>
      <c r="S14" s="155"/>
      <c r="T14" s="155"/>
      <c r="U14" s="160" t="s">
        <v>168</v>
      </c>
      <c r="V14" s="161" t="s">
        <v>133</v>
      </c>
      <c r="W14" s="161" t="s">
        <v>134</v>
      </c>
      <c r="X14" s="161" t="s">
        <v>169</v>
      </c>
      <c r="Y14" s="161">
        <v>41.76</v>
      </c>
      <c r="Z14" s="161" t="s">
        <v>136</v>
      </c>
      <c r="AA14" s="155"/>
      <c r="AB14" s="155"/>
      <c r="AC14" s="155"/>
      <c r="AD14" s="155"/>
      <c r="AE14" s="155"/>
      <c r="AF14" s="155"/>
      <c r="AG14" s="155"/>
      <c r="AH14" s="155"/>
      <c r="AI14" s="155"/>
    </row>
    <row r="15" spans="1:35" ht="29.4" x14ac:dyDescent="0.35">
      <c r="A15" s="157"/>
      <c r="B15" s="157"/>
      <c r="C15" s="163" t="s">
        <v>143</v>
      </c>
      <c r="D15" s="163">
        <v>238845896.6275</v>
      </c>
      <c r="E15" s="163" t="s">
        <v>144</v>
      </c>
      <c r="F15" s="162"/>
      <c r="G15" s="162"/>
      <c r="H15" s="162"/>
      <c r="I15" s="162"/>
      <c r="J15" s="162"/>
      <c r="K15" s="162"/>
      <c r="L15" s="162"/>
      <c r="M15" s="155"/>
      <c r="N15" s="155"/>
      <c r="O15" s="162"/>
      <c r="P15" s="155"/>
      <c r="Q15" s="155"/>
      <c r="R15" s="155"/>
      <c r="S15" s="155"/>
      <c r="T15" s="155"/>
      <c r="U15" s="160" t="s">
        <v>170</v>
      </c>
      <c r="V15" s="161" t="s">
        <v>133</v>
      </c>
      <c r="W15" s="161" t="s">
        <v>134</v>
      </c>
      <c r="X15" s="161" t="s">
        <v>171</v>
      </c>
      <c r="Y15" s="161">
        <v>74.13</v>
      </c>
      <c r="Z15" s="161" t="s">
        <v>136</v>
      </c>
      <c r="AA15" s="155"/>
      <c r="AB15" s="155"/>
      <c r="AC15" s="155"/>
      <c r="AD15" s="155"/>
      <c r="AE15" s="155"/>
      <c r="AF15" s="155"/>
      <c r="AG15" s="155"/>
      <c r="AH15" s="155"/>
      <c r="AI15" s="155"/>
    </row>
    <row r="16" spans="1:35" ht="15.6" x14ac:dyDescent="0.35">
      <c r="A16" s="164" t="s">
        <v>147</v>
      </c>
      <c r="B16" s="157"/>
      <c r="C16" s="163"/>
      <c r="D16" s="155"/>
      <c r="E16" s="155"/>
      <c r="F16" s="155"/>
      <c r="G16" s="155"/>
      <c r="H16" s="162"/>
      <c r="I16" s="162"/>
      <c r="J16" s="162"/>
      <c r="K16" s="162"/>
      <c r="L16" s="162"/>
      <c r="M16" s="162"/>
      <c r="N16" s="162"/>
      <c r="O16" s="162"/>
      <c r="P16" s="155"/>
      <c r="Q16" s="155"/>
      <c r="R16" s="155"/>
      <c r="S16" s="155"/>
      <c r="T16" s="155"/>
      <c r="U16" s="160" t="s">
        <v>173</v>
      </c>
      <c r="V16" s="161" t="s">
        <v>133</v>
      </c>
      <c r="W16" s="161" t="s">
        <v>134</v>
      </c>
      <c r="X16" s="161" t="s">
        <v>174</v>
      </c>
      <c r="Y16" s="161">
        <v>25.946000000000002</v>
      </c>
      <c r="Z16" s="161" t="s">
        <v>136</v>
      </c>
      <c r="AA16" s="155"/>
      <c r="AB16" s="155"/>
      <c r="AC16" s="155"/>
      <c r="AD16" s="155"/>
      <c r="AE16" s="155"/>
      <c r="AF16" s="155"/>
      <c r="AG16" s="155"/>
      <c r="AH16" s="155"/>
      <c r="AI16" s="155"/>
    </row>
    <row r="17" spans="1:35" ht="29.4" x14ac:dyDescent="0.35">
      <c r="A17" s="157"/>
      <c r="B17" s="157"/>
      <c r="C17" s="162"/>
      <c r="D17" s="162"/>
      <c r="E17" s="155"/>
      <c r="F17" s="155"/>
      <c r="G17" s="155"/>
      <c r="H17" s="162"/>
      <c r="I17" s="162"/>
      <c r="J17" s="162"/>
      <c r="K17" s="162"/>
      <c r="L17" s="162"/>
      <c r="M17" s="326"/>
      <c r="N17" s="162"/>
      <c r="O17" s="162"/>
      <c r="P17" s="155"/>
      <c r="Q17" s="155"/>
      <c r="R17" s="155"/>
      <c r="S17" s="155"/>
      <c r="T17" s="155"/>
      <c r="U17" s="160" t="s">
        <v>175</v>
      </c>
      <c r="V17" s="161" t="s">
        <v>133</v>
      </c>
      <c r="W17" s="161" t="s">
        <v>134</v>
      </c>
      <c r="X17" s="161" t="s">
        <v>176</v>
      </c>
      <c r="Y17" s="161">
        <v>35.829000000000001</v>
      </c>
      <c r="Z17" s="161" t="s">
        <v>136</v>
      </c>
      <c r="AA17" s="155"/>
      <c r="AB17" s="155"/>
      <c r="AC17" s="155"/>
      <c r="AD17" s="155"/>
      <c r="AE17" s="155"/>
      <c r="AF17" s="155"/>
      <c r="AG17" s="155"/>
      <c r="AH17" s="155"/>
      <c r="AI17" s="155"/>
    </row>
    <row r="18" spans="1:35" ht="29.4" x14ac:dyDescent="0.35">
      <c r="A18" s="166" t="s">
        <v>153</v>
      </c>
      <c r="B18" s="242" t="s">
        <v>824</v>
      </c>
      <c r="C18" s="166" t="s">
        <v>154</v>
      </c>
      <c r="D18" s="166" t="s">
        <v>155</v>
      </c>
      <c r="E18" s="165" t="s">
        <v>150</v>
      </c>
      <c r="F18" s="155"/>
      <c r="G18" s="155"/>
      <c r="H18" s="327"/>
      <c r="I18" s="327"/>
      <c r="J18" s="327"/>
      <c r="K18" s="327"/>
      <c r="L18" s="327"/>
      <c r="M18" s="328"/>
      <c r="N18" s="162"/>
      <c r="O18" s="162"/>
      <c r="P18" s="155"/>
      <c r="Q18" s="155"/>
      <c r="R18" s="155"/>
      <c r="S18" s="155"/>
      <c r="T18" s="155"/>
      <c r="U18" s="160" t="s">
        <v>177</v>
      </c>
      <c r="V18" s="161" t="s">
        <v>133</v>
      </c>
      <c r="W18" s="161" t="s">
        <v>134</v>
      </c>
      <c r="X18" s="161" t="s">
        <v>178</v>
      </c>
      <c r="Y18" s="161">
        <v>17.05</v>
      </c>
      <c r="Z18" s="161" t="s">
        <v>136</v>
      </c>
      <c r="AA18" s="155"/>
      <c r="AB18" s="155"/>
      <c r="AC18" s="155"/>
      <c r="AD18" s="155"/>
      <c r="AE18" s="155"/>
      <c r="AF18" s="155"/>
      <c r="AG18" s="155"/>
      <c r="AH18" s="155"/>
      <c r="AI18" s="155"/>
    </row>
    <row r="19" spans="1:35" ht="16.2" x14ac:dyDescent="0.35">
      <c r="A19" s="168" t="s">
        <v>65</v>
      </c>
      <c r="B19" s="169">
        <v>8559</v>
      </c>
      <c r="C19" s="170">
        <f>B19/D15</f>
        <v>3.5834821199999389E-5</v>
      </c>
      <c r="D19" s="243">
        <v>0.83440000000000003</v>
      </c>
      <c r="E19" s="167">
        <f>C19*(74100+0.2*21+0.4*310)</f>
        <v>2.6599542749977947</v>
      </c>
      <c r="F19" s="155"/>
      <c r="G19" s="155"/>
      <c r="H19" s="492"/>
      <c r="I19" s="492"/>
      <c r="J19" s="492"/>
      <c r="K19" s="492"/>
      <c r="L19" s="492"/>
      <c r="M19" s="328"/>
      <c r="N19" s="162"/>
      <c r="O19" s="162"/>
      <c r="P19" s="171"/>
      <c r="Q19" s="157"/>
      <c r="R19" s="157"/>
      <c r="S19" s="155"/>
      <c r="T19" s="155"/>
      <c r="U19" s="160" t="s">
        <v>179</v>
      </c>
      <c r="V19" s="161" t="s">
        <v>133</v>
      </c>
      <c r="W19" s="161" t="s">
        <v>134</v>
      </c>
      <c r="X19" s="161" t="s">
        <v>180</v>
      </c>
      <c r="Y19" s="161">
        <v>102.057</v>
      </c>
      <c r="Z19" s="161" t="s">
        <v>136</v>
      </c>
      <c r="AA19" s="155"/>
      <c r="AB19" s="155"/>
      <c r="AC19" s="155"/>
      <c r="AD19" s="155"/>
      <c r="AE19" s="155"/>
      <c r="AF19" s="155"/>
      <c r="AG19" s="155"/>
      <c r="AH19" s="155"/>
      <c r="AI19" s="155"/>
    </row>
    <row r="20" spans="1:35" ht="29.4" x14ac:dyDescent="0.35">
      <c r="A20" s="168" t="s">
        <v>62</v>
      </c>
      <c r="B20" s="172">
        <v>8625</v>
      </c>
      <c r="C20" s="170">
        <f>B20/D15</f>
        <v>3.6111149999999387E-5</v>
      </c>
      <c r="D20" s="244">
        <v>0.87</v>
      </c>
      <c r="E20" s="167">
        <f>C20*(74100+0.2*21+0.4*310)</f>
        <v>2.6804656644299545</v>
      </c>
      <c r="F20" s="162"/>
      <c r="G20" s="162"/>
      <c r="H20" s="490"/>
      <c r="I20" s="490"/>
      <c r="J20" s="490"/>
      <c r="K20" s="490"/>
      <c r="L20" s="490"/>
      <c r="M20" s="328"/>
      <c r="N20" s="162"/>
      <c r="O20" s="162"/>
      <c r="P20" s="171"/>
      <c r="Q20" s="157"/>
      <c r="R20" s="157"/>
      <c r="S20" s="155"/>
      <c r="T20" s="155"/>
      <c r="U20" s="160" t="s">
        <v>181</v>
      </c>
      <c r="V20" s="161" t="s">
        <v>133</v>
      </c>
      <c r="W20" s="161" t="s">
        <v>134</v>
      </c>
      <c r="X20" s="161" t="s">
        <v>182</v>
      </c>
      <c r="Y20" s="161">
        <v>139.18700000000001</v>
      </c>
      <c r="Z20" s="161" t="s">
        <v>136</v>
      </c>
      <c r="AA20" s="155"/>
      <c r="AB20" s="155"/>
      <c r="AC20" s="155"/>
      <c r="AD20" s="155"/>
      <c r="AE20" s="155"/>
      <c r="AF20" s="155"/>
      <c r="AG20" s="155"/>
      <c r="AH20" s="155"/>
      <c r="AI20" s="155"/>
    </row>
    <row r="21" spans="1:35" ht="29.4" x14ac:dyDescent="0.35">
      <c r="A21" s="168" t="s">
        <v>165</v>
      </c>
      <c r="B21" s="169">
        <v>7939</v>
      </c>
      <c r="C21" s="170">
        <f>B21/D15</f>
        <v>3.3239005199999432E-5</v>
      </c>
      <c r="D21" s="243">
        <v>0.75960000000000005</v>
      </c>
      <c r="E21" s="167">
        <f>C22*(69300+3*21+0.6*310)</f>
        <v>2.2869886136327611</v>
      </c>
      <c r="F21" s="162"/>
      <c r="G21" s="162"/>
      <c r="H21" s="162"/>
      <c r="I21" s="162"/>
      <c r="J21" s="162"/>
      <c r="K21" s="162"/>
      <c r="L21" s="162"/>
      <c r="M21" s="162"/>
      <c r="N21" s="162"/>
      <c r="O21" s="162"/>
      <c r="P21" s="171"/>
      <c r="Q21" s="173"/>
      <c r="R21" s="157"/>
      <c r="S21" s="155"/>
      <c r="T21" s="155"/>
      <c r="U21" s="160" t="s">
        <v>184</v>
      </c>
      <c r="V21" s="161" t="s">
        <v>133</v>
      </c>
      <c r="W21" s="161" t="s">
        <v>134</v>
      </c>
      <c r="X21" s="161" t="s">
        <v>185</v>
      </c>
      <c r="Y21" s="161">
        <v>283.91399999999999</v>
      </c>
      <c r="Z21" s="161" t="s">
        <v>136</v>
      </c>
      <c r="AA21" s="155"/>
      <c r="AB21" s="155"/>
      <c r="AC21" s="155"/>
      <c r="AD21" s="155"/>
      <c r="AE21" s="155"/>
      <c r="AF21" s="155"/>
      <c r="AG21" s="155"/>
      <c r="AH21" s="155"/>
      <c r="AI21" s="155"/>
    </row>
    <row r="22" spans="1:35" ht="16.2" x14ac:dyDescent="0.35">
      <c r="A22" s="168" t="s">
        <v>64</v>
      </c>
      <c r="B22" s="172">
        <v>7854</v>
      </c>
      <c r="C22" s="170">
        <f>B22/D15</f>
        <v>3.2883127199999438E-5</v>
      </c>
      <c r="D22" s="244">
        <v>0.74980000000000002</v>
      </c>
      <c r="E22" s="167">
        <f>C22*(69300+3*21+0.6*310)</f>
        <v>2.2869886136327611</v>
      </c>
      <c r="F22" s="162"/>
      <c r="G22" s="162"/>
      <c r="H22" s="162"/>
      <c r="I22" s="162"/>
      <c r="J22" s="162"/>
      <c r="K22" s="162"/>
      <c r="L22" s="162"/>
      <c r="M22" s="162"/>
      <c r="N22" s="162"/>
      <c r="O22" s="162"/>
      <c r="P22" s="171"/>
      <c r="Q22" s="173"/>
      <c r="R22" s="157"/>
      <c r="S22" s="155"/>
      <c r="T22" s="155"/>
      <c r="U22" s="160" t="s">
        <v>186</v>
      </c>
      <c r="V22" s="161" t="s">
        <v>133</v>
      </c>
      <c r="W22" s="161" t="s">
        <v>134</v>
      </c>
      <c r="X22" s="161" t="s">
        <v>187</v>
      </c>
      <c r="Y22" s="161">
        <v>29.524999999999999</v>
      </c>
      <c r="Z22" s="161" t="s">
        <v>136</v>
      </c>
      <c r="AA22" s="155"/>
      <c r="AB22" s="155"/>
      <c r="AC22" s="155"/>
      <c r="AD22" s="155"/>
      <c r="AE22" s="155"/>
      <c r="AF22" s="155"/>
      <c r="AG22" s="155"/>
      <c r="AH22" s="155"/>
      <c r="AI22" s="155"/>
    </row>
    <row r="23" spans="1:35" ht="29.4" x14ac:dyDescent="0.35">
      <c r="A23" s="168" t="s">
        <v>825</v>
      </c>
      <c r="B23" s="172">
        <v>9375</v>
      </c>
      <c r="C23" s="170">
        <f>B23/D15</f>
        <v>3.9251249999999334E-5</v>
      </c>
      <c r="D23" s="244">
        <v>0.95509999999999995</v>
      </c>
      <c r="E23" s="167">
        <f>C23*(77400+3*21+0.3*310)</f>
        <v>3.0441699449999482</v>
      </c>
      <c r="F23" s="155"/>
      <c r="G23" s="155"/>
      <c r="H23" s="155"/>
      <c r="I23" s="155"/>
      <c r="J23" s="155"/>
      <c r="K23" s="155"/>
      <c r="L23" s="155"/>
      <c r="M23" s="162"/>
      <c r="N23" s="162"/>
      <c r="O23" s="162"/>
      <c r="P23" s="171"/>
      <c r="Q23" s="157"/>
      <c r="R23" s="157"/>
      <c r="S23" s="155"/>
      <c r="T23" s="155"/>
      <c r="U23" s="160" t="s">
        <v>188</v>
      </c>
      <c r="V23" s="161" t="s">
        <v>133</v>
      </c>
      <c r="W23" s="161" t="s">
        <v>134</v>
      </c>
      <c r="X23" s="161" t="s">
        <v>189</v>
      </c>
      <c r="Y23" s="161">
        <v>44.118000000000002</v>
      </c>
      <c r="Z23" s="161" t="s">
        <v>136</v>
      </c>
      <c r="AA23" s="155"/>
      <c r="AB23" s="155"/>
      <c r="AC23" s="155"/>
      <c r="AD23" s="155"/>
      <c r="AE23" s="155"/>
      <c r="AF23" s="155"/>
      <c r="AG23" s="155"/>
      <c r="AH23" s="155"/>
      <c r="AI23" s="155"/>
    </row>
    <row r="24" spans="1:35" ht="15.6" x14ac:dyDescent="0.35">
      <c r="B24" s="186"/>
      <c r="C24" s="186"/>
      <c r="D24" s="186"/>
      <c r="E24" s="186"/>
      <c r="F24" s="162"/>
      <c r="G24" s="155"/>
      <c r="H24" s="162"/>
      <c r="I24" s="162"/>
      <c r="J24" s="162"/>
      <c r="K24" s="162"/>
      <c r="L24" s="162"/>
      <c r="M24" s="162"/>
      <c r="N24" s="162"/>
      <c r="O24" s="162"/>
      <c r="P24" s="171"/>
      <c r="Q24" s="157"/>
      <c r="R24" s="157"/>
      <c r="S24" s="155"/>
      <c r="T24" s="155"/>
      <c r="U24" s="160" t="s">
        <v>191</v>
      </c>
      <c r="V24" s="161" t="s">
        <v>133</v>
      </c>
      <c r="W24" s="161" t="s">
        <v>134</v>
      </c>
      <c r="X24" s="161" t="s">
        <v>192</v>
      </c>
      <c r="Y24" s="161">
        <v>130.96</v>
      </c>
      <c r="Z24" s="161" t="s">
        <v>136</v>
      </c>
      <c r="AA24" s="155"/>
      <c r="AB24" s="155"/>
      <c r="AC24" s="155"/>
      <c r="AD24" s="155"/>
      <c r="AE24" s="155"/>
      <c r="AF24" s="155"/>
      <c r="AG24" s="155"/>
      <c r="AH24" s="155"/>
      <c r="AI24" s="155"/>
    </row>
    <row r="25" spans="1:35" ht="28.8" x14ac:dyDescent="0.35">
      <c r="A25" s="186"/>
      <c r="B25" s="242" t="s">
        <v>838</v>
      </c>
      <c r="C25" s="166" t="s">
        <v>839</v>
      </c>
      <c r="D25" s="166" t="s">
        <v>155</v>
      </c>
      <c r="E25" s="165" t="s">
        <v>150</v>
      </c>
      <c r="F25" s="272"/>
      <c r="G25" s="187"/>
      <c r="H25" s="162"/>
      <c r="I25" s="162"/>
      <c r="J25" s="162"/>
      <c r="K25" s="162"/>
      <c r="L25" s="162"/>
      <c r="M25" s="162"/>
      <c r="N25" s="162"/>
      <c r="O25" s="162"/>
      <c r="P25" s="157"/>
      <c r="Q25" s="157"/>
      <c r="R25" s="157"/>
      <c r="S25" s="155"/>
      <c r="T25" s="155"/>
      <c r="U25" s="160" t="s">
        <v>194</v>
      </c>
      <c r="V25" s="161" t="s">
        <v>133</v>
      </c>
      <c r="W25" s="161" t="s">
        <v>134</v>
      </c>
      <c r="X25" s="161" t="s">
        <v>195</v>
      </c>
      <c r="Y25" s="161">
        <v>21.492999999999999</v>
      </c>
      <c r="Z25" s="161" t="s">
        <v>136</v>
      </c>
      <c r="AA25" s="155"/>
      <c r="AB25" s="155"/>
      <c r="AC25" s="155"/>
      <c r="AD25" s="155"/>
      <c r="AE25" s="155"/>
      <c r="AF25" s="155"/>
      <c r="AG25" s="155"/>
      <c r="AH25" s="155"/>
      <c r="AI25" s="155"/>
    </row>
    <row r="26" spans="1:35" ht="29.4" x14ac:dyDescent="0.35">
      <c r="A26" s="168" t="s">
        <v>837</v>
      </c>
      <c r="B26" s="172">
        <v>10916</v>
      </c>
      <c r="C26" s="170">
        <f>B26/D15</f>
        <v>4.5703108799999222E-5</v>
      </c>
      <c r="D26" s="244">
        <v>0.56299999999999994</v>
      </c>
      <c r="E26" s="167">
        <f>D26*C26*(63100+0.9*21+4*310)</f>
        <v>1.6560092184378759</v>
      </c>
      <c r="F26" s="162"/>
      <c r="G26" s="186"/>
      <c r="H26" s="162"/>
      <c r="I26" s="162"/>
      <c r="J26" s="162"/>
      <c r="K26" s="162"/>
      <c r="L26" s="162"/>
      <c r="M26" s="162"/>
      <c r="N26" s="162"/>
      <c r="O26" s="162"/>
      <c r="P26" s="155"/>
      <c r="Q26" s="155"/>
      <c r="R26" s="155"/>
      <c r="S26" s="155"/>
      <c r="T26" s="155"/>
      <c r="U26" s="160" t="s">
        <v>197</v>
      </c>
      <c r="V26" s="161" t="s">
        <v>133</v>
      </c>
      <c r="W26" s="161" t="s">
        <v>134</v>
      </c>
      <c r="X26" s="161" t="s">
        <v>198</v>
      </c>
      <c r="Y26" s="161">
        <v>9.4390000000000001</v>
      </c>
      <c r="Z26" s="161" t="s">
        <v>136</v>
      </c>
      <c r="AA26" s="155"/>
      <c r="AB26" s="155"/>
      <c r="AC26" s="155"/>
      <c r="AD26" s="155"/>
      <c r="AE26" s="155"/>
      <c r="AF26" s="155"/>
      <c r="AG26" s="155"/>
      <c r="AH26" s="155"/>
      <c r="AI26" s="155"/>
    </row>
    <row r="27" spans="1:35" ht="29.4" x14ac:dyDescent="0.35">
      <c r="A27" s="157" t="s">
        <v>172</v>
      </c>
      <c r="B27" s="157"/>
      <c r="C27" s="162"/>
      <c r="D27" s="162"/>
      <c r="E27" s="162"/>
      <c r="G27" s="186"/>
      <c r="I27" s="163"/>
      <c r="J27" s="163"/>
      <c r="K27" s="163"/>
      <c r="L27" s="163"/>
      <c r="M27" s="163"/>
      <c r="N27" s="163"/>
      <c r="O27" s="163"/>
      <c r="P27" s="155"/>
      <c r="Q27" s="155"/>
      <c r="R27" s="155"/>
      <c r="S27" s="155"/>
      <c r="T27" s="155"/>
      <c r="U27" s="160" t="s">
        <v>200</v>
      </c>
      <c r="V27" s="161" t="s">
        <v>133</v>
      </c>
      <c r="W27" s="161" t="s">
        <v>134</v>
      </c>
      <c r="X27" s="161" t="s">
        <v>201</v>
      </c>
      <c r="Y27" s="161">
        <v>18.974</v>
      </c>
      <c r="Z27" s="161" t="s">
        <v>136</v>
      </c>
      <c r="AA27" s="155"/>
      <c r="AB27" s="155"/>
      <c r="AC27" s="155"/>
      <c r="AD27" s="155"/>
      <c r="AE27" s="155"/>
      <c r="AF27" s="155"/>
      <c r="AG27" s="155"/>
      <c r="AH27" s="155"/>
      <c r="AI27" s="155"/>
    </row>
    <row r="28" spans="1:35" ht="43.8" x14ac:dyDescent="0.35">
      <c r="A28" s="157"/>
      <c r="B28" s="155"/>
      <c r="C28" s="155"/>
      <c r="D28" s="163"/>
      <c r="E28" s="163"/>
      <c r="F28" s="163"/>
      <c r="G28" s="163"/>
      <c r="H28" s="163"/>
      <c r="I28" s="175"/>
      <c r="J28" s="175"/>
      <c r="K28" s="175"/>
      <c r="L28" s="175"/>
      <c r="M28" s="175"/>
      <c r="N28" s="175"/>
      <c r="O28" s="175"/>
      <c r="P28" s="155"/>
      <c r="Q28" s="155"/>
      <c r="R28" s="155"/>
      <c r="S28" s="155"/>
      <c r="T28" s="155"/>
      <c r="U28" s="160" t="s">
        <v>204</v>
      </c>
      <c r="V28" s="161" t="s">
        <v>133</v>
      </c>
      <c r="W28" s="161" t="s">
        <v>134</v>
      </c>
      <c r="X28" s="161" t="s">
        <v>205</v>
      </c>
      <c r="Y28" s="161">
        <v>22.46</v>
      </c>
      <c r="Z28" s="161" t="s">
        <v>136</v>
      </c>
      <c r="AA28" s="155"/>
      <c r="AB28" s="155"/>
      <c r="AC28" s="155"/>
      <c r="AD28" s="155"/>
      <c r="AE28" s="155"/>
      <c r="AF28" s="155"/>
      <c r="AG28" s="155"/>
      <c r="AH28" s="155"/>
      <c r="AI28" s="155"/>
    </row>
    <row r="29" spans="1:35" ht="43.8" x14ac:dyDescent="0.35">
      <c r="A29" s="176" t="s">
        <v>183</v>
      </c>
      <c r="B29" s="176"/>
      <c r="C29" s="176"/>
      <c r="D29" s="176"/>
      <c r="E29" s="176"/>
      <c r="F29" s="176"/>
      <c r="G29" s="176"/>
      <c r="H29" s="176"/>
      <c r="I29" s="176"/>
      <c r="J29" s="176"/>
      <c r="K29" s="176"/>
      <c r="L29" s="176"/>
      <c r="M29" s="176"/>
      <c r="N29" s="176"/>
      <c r="P29" s="155"/>
      <c r="Q29" s="155"/>
      <c r="R29" s="155"/>
      <c r="S29" s="155"/>
      <c r="T29" s="155"/>
      <c r="U29" s="160" t="s">
        <v>208</v>
      </c>
      <c r="V29" s="161" t="s">
        <v>133</v>
      </c>
      <c r="W29" s="161" t="s">
        <v>134</v>
      </c>
      <c r="X29" s="161" t="s">
        <v>209</v>
      </c>
      <c r="Y29" s="161">
        <v>20.015000000000001</v>
      </c>
      <c r="Z29" s="161" t="s">
        <v>136</v>
      </c>
      <c r="AA29" s="155"/>
      <c r="AB29" s="155"/>
      <c r="AC29" s="155"/>
      <c r="AD29" s="155"/>
      <c r="AE29" s="155"/>
      <c r="AF29" s="155"/>
      <c r="AG29" s="155"/>
      <c r="AH29" s="155"/>
      <c r="AI29" s="155"/>
    </row>
    <row r="30" spans="1:35" ht="29.4" x14ac:dyDescent="0.35">
      <c r="A30" s="157"/>
      <c r="B30" s="174"/>
      <c r="C30" s="158"/>
      <c r="D30" s="158"/>
      <c r="E30" s="158"/>
      <c r="F30" s="158"/>
      <c r="G30" s="158"/>
      <c r="H30" s="158"/>
      <c r="I30" s="158"/>
      <c r="J30" s="158"/>
      <c r="K30" s="158"/>
      <c r="L30" s="158"/>
      <c r="M30" s="158"/>
      <c r="N30" s="158"/>
      <c r="O30" s="158"/>
      <c r="P30" s="155"/>
      <c r="Q30" s="155"/>
      <c r="R30" s="155"/>
      <c r="S30" s="155"/>
      <c r="T30" s="155"/>
      <c r="U30" s="160" t="s">
        <v>212</v>
      </c>
      <c r="V30" s="161" t="s">
        <v>133</v>
      </c>
      <c r="W30" s="161" t="s">
        <v>134</v>
      </c>
      <c r="X30" s="161" t="s">
        <v>213</v>
      </c>
      <c r="Y30" s="161">
        <v>37.808999999999997</v>
      </c>
      <c r="Z30" s="161" t="s">
        <v>136</v>
      </c>
      <c r="AA30" s="155"/>
      <c r="AB30" s="155"/>
      <c r="AC30" s="155"/>
      <c r="AD30" s="155"/>
      <c r="AE30" s="155"/>
      <c r="AF30" s="155"/>
      <c r="AG30" s="155"/>
      <c r="AH30" s="155"/>
      <c r="AI30" s="155"/>
    </row>
    <row r="31" spans="1:35" ht="43.8" x14ac:dyDescent="0.35">
      <c r="A31" s="157"/>
      <c r="B31" s="174"/>
      <c r="C31" s="177"/>
      <c r="D31" s="178"/>
      <c r="E31" s="178"/>
      <c r="F31" s="178"/>
      <c r="G31" s="178"/>
      <c r="H31" s="179"/>
      <c r="I31" s="179"/>
      <c r="J31" s="180"/>
      <c r="K31" s="178"/>
      <c r="L31" s="178"/>
      <c r="M31" s="180"/>
      <c r="N31" s="180"/>
      <c r="O31" s="180"/>
      <c r="P31" s="155"/>
      <c r="Q31" s="155"/>
      <c r="R31" s="155"/>
      <c r="S31" s="155"/>
      <c r="T31" s="155"/>
      <c r="U31" s="160" t="s">
        <v>216</v>
      </c>
      <c r="V31" s="161" t="s">
        <v>133</v>
      </c>
      <c r="W31" s="161" t="s">
        <v>134</v>
      </c>
      <c r="X31" s="161" t="s">
        <v>217</v>
      </c>
      <c r="Y31" s="161">
        <v>193.6</v>
      </c>
      <c r="Z31" s="161" t="s">
        <v>136</v>
      </c>
      <c r="AA31" s="155"/>
      <c r="AB31" s="155"/>
      <c r="AC31" s="155"/>
      <c r="AD31" s="155"/>
      <c r="AE31" s="155"/>
      <c r="AF31" s="155"/>
      <c r="AG31" s="155"/>
      <c r="AH31" s="155"/>
      <c r="AI31" s="155"/>
    </row>
    <row r="32" spans="1:35" ht="43.8" x14ac:dyDescent="0.35">
      <c r="A32" s="157"/>
      <c r="B32" s="174"/>
      <c r="C32" s="181"/>
      <c r="D32" s="181"/>
      <c r="E32" s="182"/>
      <c r="F32" s="178"/>
      <c r="G32" s="178"/>
      <c r="H32" s="181"/>
      <c r="I32" s="181"/>
      <c r="J32" s="181"/>
      <c r="K32" s="181"/>
      <c r="L32" s="181"/>
      <c r="M32" s="182"/>
      <c r="N32" s="178"/>
      <c r="O32" s="178"/>
      <c r="P32" s="155"/>
      <c r="Q32" s="155"/>
      <c r="R32" s="155"/>
      <c r="S32" s="155"/>
      <c r="T32" s="155"/>
      <c r="U32" s="160" t="s">
        <v>220</v>
      </c>
      <c r="V32" s="161" t="s">
        <v>133</v>
      </c>
      <c r="W32" s="161" t="s">
        <v>134</v>
      </c>
      <c r="X32" s="161" t="s">
        <v>221</v>
      </c>
      <c r="Y32" s="161">
        <v>38.542999999999999</v>
      </c>
      <c r="Z32" s="161" t="s">
        <v>136</v>
      </c>
      <c r="AA32" s="155"/>
      <c r="AB32" s="155"/>
      <c r="AC32" s="155"/>
      <c r="AD32" s="155"/>
      <c r="AE32" s="155"/>
      <c r="AF32" s="155"/>
      <c r="AG32" s="155"/>
      <c r="AH32" s="155"/>
      <c r="AI32" s="155"/>
    </row>
    <row r="33" spans="1:35" ht="38.25" customHeight="1" x14ac:dyDescent="0.35">
      <c r="A33" s="157"/>
      <c r="B33" s="174"/>
      <c r="C33" s="271"/>
      <c r="D33" s="271"/>
      <c r="E33" s="183"/>
      <c r="F33" s="178"/>
      <c r="G33" s="178"/>
      <c r="H33" s="271"/>
      <c r="I33" s="491"/>
      <c r="J33" s="491"/>
      <c r="K33" s="491"/>
      <c r="L33" s="491"/>
      <c r="M33" s="183"/>
      <c r="N33" s="178"/>
      <c r="O33" s="178"/>
      <c r="P33" s="155"/>
      <c r="Q33" s="155"/>
      <c r="R33" s="155"/>
      <c r="S33" s="155"/>
      <c r="T33" s="155"/>
      <c r="U33" s="160" t="s">
        <v>224</v>
      </c>
      <c r="V33" s="161" t="s">
        <v>133</v>
      </c>
      <c r="W33" s="161" t="s">
        <v>134</v>
      </c>
      <c r="X33" s="161" t="s">
        <v>225</v>
      </c>
      <c r="Y33" s="161">
        <v>53.743000000000002</v>
      </c>
      <c r="Z33" s="161" t="s">
        <v>136</v>
      </c>
      <c r="AA33" s="155"/>
      <c r="AB33" s="155"/>
      <c r="AC33" s="155"/>
      <c r="AD33" s="155"/>
      <c r="AE33" s="155"/>
      <c r="AF33" s="155"/>
      <c r="AG33" s="155"/>
      <c r="AH33" s="155"/>
      <c r="AI33" s="155"/>
    </row>
    <row r="34" spans="1:35" ht="31.5" customHeight="1" x14ac:dyDescent="0.35">
      <c r="A34" s="157"/>
      <c r="B34" s="174"/>
      <c r="C34" s="184" t="s">
        <v>676</v>
      </c>
      <c r="D34" s="185" t="s">
        <v>687</v>
      </c>
      <c r="E34" s="183"/>
      <c r="F34" s="178"/>
      <c r="G34" s="178"/>
      <c r="H34" s="271"/>
      <c r="I34" s="491"/>
      <c r="J34" s="491"/>
      <c r="K34" s="491"/>
      <c r="L34" s="491"/>
      <c r="M34" s="183"/>
      <c r="N34" s="178"/>
      <c r="O34" s="178"/>
      <c r="P34" s="186"/>
      <c r="Q34" s="186"/>
      <c r="R34" s="187"/>
      <c r="S34" s="155"/>
      <c r="T34" s="155"/>
      <c r="U34" s="160" t="s">
        <v>228</v>
      </c>
      <c r="V34" s="161" t="s">
        <v>133</v>
      </c>
      <c r="W34" s="161" t="s">
        <v>134</v>
      </c>
      <c r="X34" s="161" t="s">
        <v>229</v>
      </c>
      <c r="Y34" s="161">
        <v>66.218999999999994</v>
      </c>
      <c r="Z34" s="161" t="s">
        <v>136</v>
      </c>
      <c r="AA34" s="155"/>
      <c r="AB34" s="155"/>
      <c r="AC34" s="155"/>
      <c r="AD34" s="155"/>
      <c r="AE34" s="155"/>
      <c r="AF34" s="155"/>
      <c r="AG34" s="155"/>
      <c r="AH34" s="155"/>
      <c r="AI34" s="155"/>
    </row>
    <row r="35" spans="1:35" ht="31.5" customHeight="1" x14ac:dyDescent="0.35">
      <c r="A35" s="157"/>
      <c r="B35" s="174"/>
      <c r="C35" s="188" t="s">
        <v>678</v>
      </c>
      <c r="D35" s="189">
        <v>1</v>
      </c>
      <c r="E35" s="183"/>
      <c r="F35" s="178"/>
      <c r="G35" s="178"/>
      <c r="H35" s="271"/>
      <c r="I35" s="493"/>
      <c r="J35" s="493"/>
      <c r="K35" s="493"/>
      <c r="L35" s="493"/>
      <c r="M35" s="183"/>
      <c r="N35" s="178"/>
      <c r="O35" s="178"/>
      <c r="P35" s="186"/>
      <c r="Q35" s="186"/>
      <c r="R35" s="187"/>
      <c r="S35" s="155"/>
      <c r="T35" s="155"/>
      <c r="U35" s="160" t="s">
        <v>232</v>
      </c>
      <c r="V35" s="161" t="s">
        <v>133</v>
      </c>
      <c r="W35" s="161" t="s">
        <v>134</v>
      </c>
      <c r="X35" s="161" t="s">
        <v>233</v>
      </c>
      <c r="Y35" s="161">
        <v>81.790000000000006</v>
      </c>
      <c r="Z35" s="161" t="s">
        <v>136</v>
      </c>
      <c r="AA35" s="155"/>
      <c r="AB35" s="155"/>
      <c r="AC35" s="155"/>
      <c r="AD35" s="155"/>
      <c r="AE35" s="155"/>
      <c r="AF35" s="155"/>
      <c r="AG35" s="155"/>
      <c r="AH35" s="155"/>
      <c r="AI35" s="155"/>
    </row>
    <row r="36" spans="1:35" ht="46.5" customHeight="1" x14ac:dyDescent="0.35">
      <c r="A36" s="157"/>
      <c r="B36" s="157"/>
      <c r="C36" s="190" t="s">
        <v>679</v>
      </c>
      <c r="D36" s="191">
        <v>21</v>
      </c>
      <c r="E36" s="183"/>
      <c r="F36" s="178"/>
      <c r="G36" s="178"/>
      <c r="H36" s="271"/>
      <c r="I36" s="491"/>
      <c r="J36" s="491"/>
      <c r="K36" s="491"/>
      <c r="L36" s="491"/>
      <c r="M36" s="183"/>
      <c r="N36" s="178"/>
      <c r="O36" s="178"/>
      <c r="P36" s="186"/>
      <c r="Q36" s="186"/>
      <c r="R36" s="187"/>
      <c r="S36" s="155"/>
      <c r="T36" s="155"/>
      <c r="U36" s="160" t="s">
        <v>236</v>
      </c>
      <c r="V36" s="161" t="s">
        <v>133</v>
      </c>
      <c r="W36" s="161" t="s">
        <v>134</v>
      </c>
      <c r="X36" s="161" t="s">
        <v>237</v>
      </c>
      <c r="Y36" s="161">
        <v>12.103999999999999</v>
      </c>
      <c r="Z36" s="161" t="s">
        <v>136</v>
      </c>
      <c r="AA36" s="155"/>
      <c r="AB36" s="155"/>
      <c r="AC36" s="155"/>
      <c r="AD36" s="155"/>
      <c r="AE36" s="155"/>
      <c r="AF36" s="155"/>
      <c r="AG36" s="155"/>
      <c r="AH36" s="155"/>
      <c r="AI36" s="155"/>
    </row>
    <row r="37" spans="1:35" ht="82.5" customHeight="1" x14ac:dyDescent="0.35">
      <c r="A37" s="157"/>
      <c r="B37" s="157"/>
      <c r="C37" s="190" t="s">
        <v>680</v>
      </c>
      <c r="D37" s="191">
        <v>310</v>
      </c>
      <c r="E37" s="183"/>
      <c r="F37" s="178"/>
      <c r="G37" s="178"/>
      <c r="H37" s="271"/>
      <c r="I37" s="491"/>
      <c r="J37" s="491"/>
      <c r="K37" s="491"/>
      <c r="L37" s="491"/>
      <c r="M37" s="183"/>
      <c r="N37" s="178"/>
      <c r="O37" s="178"/>
      <c r="P37" s="186"/>
      <c r="Q37" s="186"/>
      <c r="R37" s="187"/>
      <c r="S37" s="155"/>
      <c r="T37" s="155"/>
      <c r="U37" s="160" t="s">
        <v>240</v>
      </c>
      <c r="V37" s="161" t="s">
        <v>133</v>
      </c>
      <c r="W37" s="161" t="s">
        <v>134</v>
      </c>
      <c r="X37" s="161" t="s">
        <v>241</v>
      </c>
      <c r="Y37" s="161">
        <v>24.71</v>
      </c>
      <c r="Z37" s="161" t="s">
        <v>136</v>
      </c>
      <c r="AA37" s="155"/>
      <c r="AB37" s="155"/>
      <c r="AC37" s="155"/>
      <c r="AD37" s="155"/>
      <c r="AE37" s="155"/>
      <c r="AF37" s="155"/>
      <c r="AG37" s="155"/>
      <c r="AH37" s="155"/>
      <c r="AI37" s="155"/>
    </row>
    <row r="38" spans="1:35" ht="31.5" customHeight="1" x14ac:dyDescent="0.35">
      <c r="A38" s="157"/>
      <c r="B38" s="157"/>
      <c r="C38" s="190" t="s">
        <v>210</v>
      </c>
      <c r="D38" s="191">
        <v>1300</v>
      </c>
      <c r="E38" s="183"/>
      <c r="F38" s="178"/>
      <c r="G38" s="178"/>
      <c r="H38" s="271"/>
      <c r="I38" s="491"/>
      <c r="J38" s="491"/>
      <c r="K38" s="491"/>
      <c r="L38" s="491"/>
      <c r="M38" s="183"/>
      <c r="N38" s="178"/>
      <c r="O38" s="178"/>
      <c r="P38" s="186"/>
      <c r="Q38" s="186"/>
      <c r="R38" s="187"/>
      <c r="S38" s="155"/>
      <c r="T38" s="155"/>
      <c r="U38" s="160" t="s">
        <v>244</v>
      </c>
      <c r="V38" s="161" t="s">
        <v>133</v>
      </c>
      <c r="W38" s="161" t="s">
        <v>134</v>
      </c>
      <c r="X38" s="161" t="s">
        <v>245</v>
      </c>
      <c r="Y38" s="161">
        <v>37.064999999999998</v>
      </c>
      <c r="Z38" s="161" t="s">
        <v>136</v>
      </c>
      <c r="AA38" s="155"/>
      <c r="AB38" s="155"/>
      <c r="AC38" s="155"/>
      <c r="AD38" s="155"/>
      <c r="AE38" s="155"/>
      <c r="AF38" s="155"/>
      <c r="AG38" s="155"/>
      <c r="AH38" s="155"/>
      <c r="AI38" s="155"/>
    </row>
    <row r="39" spans="1:35" ht="29.4" x14ac:dyDescent="0.35">
      <c r="A39" s="157"/>
      <c r="B39" s="157"/>
      <c r="C39" s="190" t="s">
        <v>202</v>
      </c>
      <c r="D39" s="191">
        <v>2800</v>
      </c>
      <c r="E39" s="183"/>
      <c r="F39" s="178"/>
      <c r="G39" s="178"/>
      <c r="H39" s="271"/>
      <c r="I39" s="271"/>
      <c r="J39" s="271"/>
      <c r="K39" s="271"/>
      <c r="L39" s="271"/>
      <c r="M39" s="183"/>
      <c r="N39" s="178"/>
      <c r="O39" s="178"/>
      <c r="P39" s="186"/>
      <c r="Q39" s="186"/>
      <c r="R39" s="187"/>
      <c r="S39" s="155"/>
      <c r="T39" s="155"/>
      <c r="U39" s="160" t="s">
        <v>248</v>
      </c>
      <c r="V39" s="161" t="s">
        <v>133</v>
      </c>
      <c r="W39" s="161" t="s">
        <v>134</v>
      </c>
      <c r="X39" s="161" t="s">
        <v>249</v>
      </c>
      <c r="Y39" s="161">
        <v>59.337000000000003</v>
      </c>
      <c r="Z39" s="161" t="s">
        <v>136</v>
      </c>
      <c r="AA39" s="155"/>
      <c r="AB39" s="155"/>
      <c r="AC39" s="155"/>
      <c r="AD39" s="155"/>
      <c r="AE39" s="155"/>
      <c r="AF39" s="155"/>
      <c r="AG39" s="155"/>
      <c r="AH39" s="155"/>
      <c r="AI39" s="155"/>
    </row>
    <row r="40" spans="1:35" ht="29.4" x14ac:dyDescent="0.35">
      <c r="A40" s="157"/>
      <c r="B40" s="157"/>
      <c r="C40" s="190" t="s">
        <v>218</v>
      </c>
      <c r="D40" s="191">
        <v>3800</v>
      </c>
      <c r="E40" s="183"/>
      <c r="F40" s="178"/>
      <c r="G40" s="178"/>
      <c r="H40" s="271"/>
      <c r="I40" s="271"/>
      <c r="J40" s="271"/>
      <c r="K40" s="271"/>
      <c r="L40" s="271"/>
      <c r="M40" s="183"/>
      <c r="N40" s="178"/>
      <c r="O40" s="178"/>
      <c r="P40" s="186"/>
      <c r="Q40" s="186"/>
      <c r="R40" s="187"/>
      <c r="S40" s="155"/>
      <c r="T40" s="155"/>
      <c r="U40" s="160" t="s">
        <v>252</v>
      </c>
      <c r="V40" s="161" t="s">
        <v>133</v>
      </c>
      <c r="W40" s="161" t="s">
        <v>134</v>
      </c>
      <c r="X40" s="161" t="s">
        <v>253</v>
      </c>
      <c r="Y40" s="161">
        <v>114.532</v>
      </c>
      <c r="Z40" s="161" t="s">
        <v>136</v>
      </c>
      <c r="AA40" s="155"/>
      <c r="AB40" s="155"/>
      <c r="AC40" s="155"/>
      <c r="AD40" s="155"/>
      <c r="AE40" s="155"/>
      <c r="AF40" s="155"/>
      <c r="AG40" s="155"/>
      <c r="AH40" s="155"/>
      <c r="AI40" s="155"/>
    </row>
    <row r="41" spans="1:35" ht="16.2" x14ac:dyDescent="0.35">
      <c r="A41" s="157"/>
      <c r="B41" s="157"/>
      <c r="C41" s="190" t="s">
        <v>90</v>
      </c>
      <c r="D41" s="191">
        <v>650</v>
      </c>
      <c r="E41" s="183"/>
      <c r="F41" s="178"/>
      <c r="G41" s="178"/>
      <c r="H41" s="271"/>
      <c r="I41" s="271"/>
      <c r="J41" s="271"/>
      <c r="K41" s="271"/>
      <c r="L41" s="271"/>
      <c r="M41" s="183"/>
      <c r="N41" s="178"/>
      <c r="O41" s="178"/>
      <c r="P41" s="186"/>
      <c r="Q41" s="186"/>
      <c r="R41" s="187"/>
      <c r="S41" s="155"/>
      <c r="T41" s="155"/>
      <c r="U41" s="160" t="s">
        <v>256</v>
      </c>
      <c r="V41" s="161" t="s">
        <v>133</v>
      </c>
      <c r="W41" s="161" t="s">
        <v>134</v>
      </c>
      <c r="X41" s="161" t="s">
        <v>257</v>
      </c>
      <c r="Y41" s="161">
        <v>6.68</v>
      </c>
      <c r="Z41" s="161" t="s">
        <v>136</v>
      </c>
      <c r="AA41" s="155"/>
      <c r="AB41" s="155"/>
      <c r="AC41" s="155"/>
      <c r="AD41" s="155"/>
      <c r="AE41" s="155"/>
      <c r="AF41" s="155"/>
      <c r="AG41" s="155"/>
      <c r="AH41" s="155"/>
      <c r="AI41" s="155"/>
    </row>
    <row r="42" spans="1:35" ht="51" customHeight="1" x14ac:dyDescent="0.35">
      <c r="A42" s="192"/>
      <c r="B42" s="157"/>
      <c r="C42" s="190" t="s">
        <v>89</v>
      </c>
      <c r="D42" s="191">
        <v>11700</v>
      </c>
      <c r="E42" s="183"/>
      <c r="F42" s="178"/>
      <c r="G42" s="178"/>
      <c r="H42" s="271"/>
      <c r="I42" s="491"/>
      <c r="J42" s="491"/>
      <c r="K42" s="491"/>
      <c r="L42" s="491"/>
      <c r="M42" s="183"/>
      <c r="N42" s="178"/>
      <c r="O42" s="178"/>
      <c r="P42" s="186"/>
      <c r="Q42" s="186"/>
      <c r="R42" s="187"/>
      <c r="S42" s="155"/>
      <c r="T42" s="155"/>
      <c r="U42" s="160" t="s">
        <v>260</v>
      </c>
      <c r="V42" s="161" t="s">
        <v>133</v>
      </c>
      <c r="W42" s="161" t="s">
        <v>134</v>
      </c>
      <c r="X42" s="161" t="s">
        <v>261</v>
      </c>
      <c r="Y42" s="161">
        <v>13.35</v>
      </c>
      <c r="Z42" s="161" t="s">
        <v>136</v>
      </c>
      <c r="AA42" s="155"/>
      <c r="AB42" s="155"/>
      <c r="AC42" s="155"/>
      <c r="AD42" s="155"/>
      <c r="AE42" s="155"/>
      <c r="AF42" s="155"/>
      <c r="AG42" s="155"/>
      <c r="AH42" s="155"/>
      <c r="AI42" s="155"/>
    </row>
    <row r="43" spans="1:35" ht="46.5" customHeight="1" x14ac:dyDescent="0.35">
      <c r="A43" s="157"/>
      <c r="B43" s="157"/>
      <c r="C43" s="190" t="s">
        <v>226</v>
      </c>
      <c r="D43" s="191">
        <v>140</v>
      </c>
      <c r="E43" s="183"/>
      <c r="F43" s="178"/>
      <c r="G43" s="178"/>
      <c r="H43" s="271"/>
      <c r="I43" s="491"/>
      <c r="J43" s="491"/>
      <c r="K43" s="491"/>
      <c r="L43" s="491"/>
      <c r="M43" s="183"/>
      <c r="N43" s="178"/>
      <c r="O43" s="178"/>
      <c r="P43" s="186"/>
      <c r="Q43" s="186"/>
      <c r="R43" s="187"/>
      <c r="S43" s="155"/>
      <c r="T43" s="155"/>
      <c r="U43" s="160" t="s">
        <v>264</v>
      </c>
      <c r="V43" s="161" t="s">
        <v>133</v>
      </c>
      <c r="W43" s="161" t="s">
        <v>134</v>
      </c>
      <c r="X43" s="161" t="s">
        <v>265</v>
      </c>
      <c r="Y43" s="161">
        <v>20.04</v>
      </c>
      <c r="Z43" s="161" t="s">
        <v>136</v>
      </c>
      <c r="AA43" s="155"/>
      <c r="AB43" s="155"/>
      <c r="AC43" s="155"/>
      <c r="AD43" s="155"/>
      <c r="AE43" s="155"/>
      <c r="AF43" s="155"/>
      <c r="AG43" s="155"/>
      <c r="AH43" s="155"/>
      <c r="AI43" s="155"/>
    </row>
    <row r="44" spans="1:35" ht="60" customHeight="1" x14ac:dyDescent="0.35">
      <c r="A44" s="157"/>
      <c r="B44" s="157"/>
      <c r="C44" s="190" t="s">
        <v>681</v>
      </c>
      <c r="D44" s="191">
        <v>2900</v>
      </c>
      <c r="E44" s="183"/>
      <c r="F44" s="178"/>
      <c r="G44" s="178"/>
      <c r="H44" s="271"/>
      <c r="I44" s="491"/>
      <c r="J44" s="491"/>
      <c r="K44" s="491"/>
      <c r="L44" s="491"/>
      <c r="M44" s="183"/>
      <c r="N44" s="178"/>
      <c r="O44" s="178"/>
      <c r="P44" s="186"/>
      <c r="Q44" s="186"/>
      <c r="R44" s="187"/>
      <c r="S44" s="155"/>
      <c r="T44" s="155"/>
      <c r="U44" s="160" t="s">
        <v>268</v>
      </c>
      <c r="V44" s="161" t="s">
        <v>133</v>
      </c>
      <c r="W44" s="161" t="s">
        <v>134</v>
      </c>
      <c r="X44" s="161" t="s">
        <v>269</v>
      </c>
      <c r="Y44" s="161">
        <v>29.033000000000001</v>
      </c>
      <c r="Z44" s="161" t="s">
        <v>136</v>
      </c>
      <c r="AA44" s="155"/>
      <c r="AB44" s="155"/>
      <c r="AC44" s="155"/>
      <c r="AD44" s="155"/>
      <c r="AE44" s="155"/>
      <c r="AF44" s="155"/>
      <c r="AG44" s="155"/>
      <c r="AH44" s="155"/>
      <c r="AI44" s="155"/>
    </row>
    <row r="45" spans="1:35" ht="31.5" customHeight="1" x14ac:dyDescent="0.35">
      <c r="A45" s="157"/>
      <c r="B45" s="157"/>
      <c r="C45" s="190" t="s">
        <v>682</v>
      </c>
      <c r="D45" s="191" t="s">
        <v>266</v>
      </c>
      <c r="E45" s="183"/>
      <c r="F45" s="178"/>
      <c r="G45" s="178"/>
      <c r="H45" s="271"/>
      <c r="I45" s="491"/>
      <c r="J45" s="491"/>
      <c r="K45" s="491"/>
      <c r="L45" s="491"/>
      <c r="M45" s="183"/>
      <c r="N45" s="178"/>
      <c r="O45" s="178"/>
      <c r="P45" s="186"/>
      <c r="Q45" s="186"/>
      <c r="R45" s="187"/>
      <c r="S45" s="155"/>
      <c r="T45" s="155"/>
      <c r="U45" s="160" t="s">
        <v>271</v>
      </c>
      <c r="V45" s="161" t="s">
        <v>133</v>
      </c>
      <c r="W45" s="161" t="s">
        <v>134</v>
      </c>
      <c r="X45" s="161" t="s">
        <v>272</v>
      </c>
      <c r="Y45" s="161">
        <v>49.670999999999999</v>
      </c>
      <c r="Z45" s="161" t="s">
        <v>136</v>
      </c>
      <c r="AA45" s="155"/>
      <c r="AB45" s="155"/>
      <c r="AC45" s="155"/>
      <c r="AD45" s="155"/>
      <c r="AE45" s="155"/>
      <c r="AF45" s="155"/>
      <c r="AG45" s="155"/>
      <c r="AH45" s="155"/>
      <c r="AI45" s="155"/>
    </row>
    <row r="46" spans="1:35" ht="31.5" customHeight="1" x14ac:dyDescent="0.35">
      <c r="A46" s="157"/>
      <c r="B46" s="157"/>
      <c r="C46" s="190" t="s">
        <v>683</v>
      </c>
      <c r="D46" s="191" t="s">
        <v>266</v>
      </c>
      <c r="E46" s="183"/>
      <c r="F46" s="178"/>
      <c r="G46" s="178"/>
      <c r="H46" s="271"/>
      <c r="I46" s="491"/>
      <c r="J46" s="491"/>
      <c r="K46" s="491"/>
      <c r="L46" s="491"/>
      <c r="M46" s="183"/>
      <c r="N46" s="178"/>
      <c r="O46" s="178"/>
      <c r="P46" s="186"/>
      <c r="Q46" s="186"/>
      <c r="R46" s="187"/>
      <c r="S46" s="155"/>
      <c r="T46" s="155"/>
      <c r="U46" s="160" t="s">
        <v>274</v>
      </c>
      <c r="V46" s="161" t="s">
        <v>133</v>
      </c>
      <c r="W46" s="161" t="s">
        <v>134</v>
      </c>
      <c r="X46" s="161" t="s">
        <v>275</v>
      </c>
      <c r="Y46" s="161">
        <v>73.637</v>
      </c>
      <c r="Z46" s="161" t="s">
        <v>136</v>
      </c>
      <c r="AA46" s="155"/>
      <c r="AB46" s="155"/>
      <c r="AC46" s="155"/>
      <c r="AD46" s="155"/>
      <c r="AE46" s="155"/>
      <c r="AF46" s="155"/>
      <c r="AG46" s="155"/>
      <c r="AH46" s="155"/>
      <c r="AI46" s="155"/>
    </row>
    <row r="47" spans="1:35" ht="31.5" customHeight="1" x14ac:dyDescent="0.35">
      <c r="A47" s="157"/>
      <c r="B47" s="157"/>
      <c r="C47" s="190" t="s">
        <v>684</v>
      </c>
      <c r="D47" s="191">
        <v>23900</v>
      </c>
      <c r="E47" s="183"/>
      <c r="F47" s="178"/>
      <c r="G47" s="178"/>
      <c r="H47" s="271"/>
      <c r="I47" s="491"/>
      <c r="J47" s="491"/>
      <c r="K47" s="491"/>
      <c r="L47" s="491"/>
      <c r="M47" s="183"/>
      <c r="N47" s="178"/>
      <c r="O47" s="178"/>
      <c r="P47" s="186"/>
      <c r="Q47" s="186"/>
      <c r="R47" s="187"/>
      <c r="S47" s="155"/>
      <c r="T47" s="155"/>
      <c r="U47" s="160" t="s">
        <v>277</v>
      </c>
      <c r="V47" s="161" t="s">
        <v>133</v>
      </c>
      <c r="W47" s="161" t="s">
        <v>134</v>
      </c>
      <c r="X47" s="161" t="s">
        <v>278</v>
      </c>
      <c r="Y47" s="161">
        <v>88.213999999999999</v>
      </c>
      <c r="Z47" s="161" t="s">
        <v>136</v>
      </c>
      <c r="AA47" s="155"/>
      <c r="AB47" s="155"/>
      <c r="AC47" s="155"/>
      <c r="AD47" s="155"/>
      <c r="AE47" s="155"/>
      <c r="AF47" s="155"/>
      <c r="AG47" s="155"/>
      <c r="AH47" s="155"/>
      <c r="AI47" s="155"/>
    </row>
    <row r="48" spans="1:35" ht="31.5" customHeight="1" x14ac:dyDescent="0.35">
      <c r="A48" s="157"/>
      <c r="B48" s="157"/>
      <c r="C48" s="495" t="s">
        <v>841</v>
      </c>
      <c r="D48" s="495"/>
      <c r="E48" s="495"/>
      <c r="F48" s="495"/>
      <c r="G48" s="495"/>
      <c r="H48" s="495"/>
      <c r="I48" s="495"/>
      <c r="J48" s="495"/>
      <c r="K48" s="495"/>
      <c r="L48" s="495"/>
      <c r="M48" s="183"/>
      <c r="N48" s="178"/>
      <c r="O48" s="178"/>
      <c r="P48" s="187"/>
      <c r="Q48" s="187"/>
      <c r="R48" s="187"/>
      <c r="S48" s="155"/>
      <c r="T48" s="155"/>
      <c r="U48" s="160" t="s">
        <v>280</v>
      </c>
      <c r="V48" s="161" t="s">
        <v>133</v>
      </c>
      <c r="W48" s="161" t="s">
        <v>134</v>
      </c>
      <c r="X48" s="161" t="s">
        <v>281</v>
      </c>
      <c r="Y48" s="161">
        <v>46.768999999999998</v>
      </c>
      <c r="Z48" s="161" t="s">
        <v>136</v>
      </c>
      <c r="AA48" s="155"/>
      <c r="AB48" s="155"/>
      <c r="AC48" s="155"/>
      <c r="AD48" s="155"/>
      <c r="AE48" s="155"/>
      <c r="AF48" s="155"/>
      <c r="AG48" s="155"/>
      <c r="AH48" s="155"/>
      <c r="AI48" s="155"/>
    </row>
    <row r="49" spans="1:35" ht="18" customHeight="1" x14ac:dyDescent="0.35">
      <c r="A49" s="157"/>
      <c r="B49" s="157"/>
      <c r="C49" s="271"/>
      <c r="D49" s="271"/>
      <c r="E49" s="183"/>
      <c r="F49" s="178"/>
      <c r="G49" s="178"/>
      <c r="H49" s="271"/>
      <c r="I49" s="491"/>
      <c r="J49" s="491"/>
      <c r="K49" s="491"/>
      <c r="L49" s="491"/>
      <c r="M49" s="183"/>
      <c r="N49" s="178"/>
      <c r="O49" s="178"/>
      <c r="P49" s="187"/>
      <c r="Q49" s="187"/>
      <c r="R49" s="187"/>
      <c r="S49" s="155"/>
      <c r="T49" s="155"/>
      <c r="U49" s="160" t="s">
        <v>282</v>
      </c>
      <c r="V49" s="161" t="s">
        <v>133</v>
      </c>
      <c r="W49" s="161" t="s">
        <v>134</v>
      </c>
      <c r="X49" s="161" t="s">
        <v>283</v>
      </c>
      <c r="Y49" s="161">
        <v>25.946000000000002</v>
      </c>
      <c r="Z49" s="161" t="s">
        <v>136</v>
      </c>
      <c r="AA49" s="155"/>
      <c r="AB49" s="155"/>
      <c r="AC49" s="155"/>
      <c r="AD49" s="155"/>
      <c r="AE49" s="155"/>
      <c r="AF49" s="155"/>
      <c r="AG49" s="155"/>
      <c r="AH49" s="155"/>
      <c r="AI49" s="155"/>
    </row>
    <row r="50" spans="1:35" ht="18" customHeight="1" x14ac:dyDescent="0.35">
      <c r="A50" s="157"/>
      <c r="B50" s="157"/>
      <c r="C50" s="271"/>
      <c r="D50" s="271"/>
      <c r="E50" s="183"/>
      <c r="F50" s="178"/>
      <c r="G50" s="178"/>
      <c r="H50" s="271"/>
      <c r="I50" s="491"/>
      <c r="J50" s="491"/>
      <c r="K50" s="491"/>
      <c r="L50" s="491"/>
      <c r="M50" s="183"/>
      <c r="N50" s="178"/>
      <c r="O50" s="178"/>
      <c r="P50" s="187"/>
      <c r="Q50" s="187"/>
      <c r="R50" s="187"/>
      <c r="S50" s="155"/>
      <c r="T50" s="155"/>
      <c r="U50" s="160" t="s">
        <v>284</v>
      </c>
      <c r="V50" s="161" t="s">
        <v>133</v>
      </c>
      <c r="W50" s="161" t="s">
        <v>134</v>
      </c>
      <c r="X50" s="161" t="s">
        <v>285</v>
      </c>
      <c r="Y50" s="161">
        <v>22.239000000000001</v>
      </c>
      <c r="Z50" s="161" t="s">
        <v>136</v>
      </c>
      <c r="AA50" s="155"/>
      <c r="AB50" s="155"/>
      <c r="AC50" s="155"/>
      <c r="AD50" s="155"/>
      <c r="AE50" s="155"/>
      <c r="AF50" s="155"/>
      <c r="AG50" s="155"/>
      <c r="AH50" s="155"/>
      <c r="AI50" s="155"/>
    </row>
    <row r="51" spans="1:35" ht="45" customHeight="1" x14ac:dyDescent="0.35">
      <c r="A51" s="157"/>
      <c r="B51" s="157"/>
      <c r="C51" s="271"/>
      <c r="D51" s="271"/>
      <c r="E51" s="183"/>
      <c r="F51" s="178"/>
      <c r="G51" s="178"/>
      <c r="H51" s="271"/>
      <c r="I51" s="491"/>
      <c r="J51" s="491"/>
      <c r="K51" s="491"/>
      <c r="L51" s="491"/>
      <c r="M51" s="183"/>
      <c r="N51" s="178"/>
      <c r="O51" s="178"/>
      <c r="P51" s="187"/>
      <c r="Q51" s="187"/>
      <c r="R51" s="187"/>
      <c r="S51" s="155"/>
      <c r="T51" s="155"/>
      <c r="U51" s="160" t="s">
        <v>286</v>
      </c>
      <c r="V51" s="161" t="s">
        <v>133</v>
      </c>
      <c r="W51" s="161" t="s">
        <v>134</v>
      </c>
      <c r="X51" s="161" t="s">
        <v>287</v>
      </c>
      <c r="Y51" s="161">
        <v>24.71</v>
      </c>
      <c r="Z51" s="161" t="s">
        <v>136</v>
      </c>
      <c r="AA51" s="155"/>
      <c r="AB51" s="155"/>
      <c r="AC51" s="155"/>
      <c r="AD51" s="155"/>
      <c r="AE51" s="155"/>
      <c r="AF51" s="155"/>
      <c r="AG51" s="155"/>
      <c r="AH51" s="155"/>
      <c r="AI51" s="155"/>
    </row>
    <row r="52" spans="1:35" ht="31.5" customHeight="1" x14ac:dyDescent="0.35">
      <c r="A52" s="174"/>
      <c r="B52" s="157"/>
      <c r="C52" s="271"/>
      <c r="D52" s="271"/>
      <c r="E52" s="183"/>
      <c r="F52" s="178"/>
      <c r="G52" s="178"/>
      <c r="H52" s="271"/>
      <c r="I52" s="491"/>
      <c r="J52" s="491"/>
      <c r="K52" s="491"/>
      <c r="L52" s="491"/>
      <c r="M52" s="183"/>
      <c r="N52" s="178"/>
      <c r="O52" s="178"/>
      <c r="P52" s="187"/>
      <c r="Q52" s="187"/>
      <c r="R52" s="187"/>
      <c r="S52" s="155"/>
      <c r="T52" s="155"/>
      <c r="U52" s="160" t="s">
        <v>288</v>
      </c>
      <c r="V52" s="161" t="s">
        <v>133</v>
      </c>
      <c r="W52" s="161" t="s">
        <v>134</v>
      </c>
      <c r="X52" s="161" t="s">
        <v>289</v>
      </c>
      <c r="Y52" s="161">
        <v>34.594000000000001</v>
      </c>
      <c r="Z52" s="161" t="s">
        <v>136</v>
      </c>
      <c r="AA52" s="155"/>
      <c r="AB52" s="155"/>
      <c r="AC52" s="155"/>
      <c r="AD52" s="155"/>
      <c r="AE52" s="155"/>
      <c r="AF52" s="155"/>
      <c r="AG52" s="155"/>
      <c r="AH52" s="155"/>
      <c r="AI52" s="155"/>
    </row>
    <row r="53" spans="1:35" ht="120" customHeight="1" x14ac:dyDescent="0.35">
      <c r="A53" s="193"/>
      <c r="B53" s="157"/>
      <c r="C53" s="158"/>
      <c r="D53" s="158"/>
      <c r="E53" s="178"/>
      <c r="F53" s="178"/>
      <c r="G53" s="178"/>
      <c r="H53" s="271"/>
      <c r="I53" s="491"/>
      <c r="J53" s="491"/>
      <c r="K53" s="491"/>
      <c r="L53" s="491"/>
      <c r="M53" s="183"/>
      <c r="N53" s="178"/>
      <c r="O53" s="178"/>
      <c r="P53" s="187"/>
      <c r="Q53" s="187"/>
      <c r="R53" s="187"/>
      <c r="S53" s="155"/>
      <c r="T53" s="155"/>
      <c r="U53" s="160" t="s">
        <v>290</v>
      </c>
      <c r="V53" s="161" t="s">
        <v>133</v>
      </c>
      <c r="W53" s="161" t="s">
        <v>134</v>
      </c>
      <c r="X53" s="161" t="s">
        <v>291</v>
      </c>
      <c r="Y53" s="161">
        <v>39.536000000000001</v>
      </c>
      <c r="Z53" s="161" t="s">
        <v>136</v>
      </c>
      <c r="AA53" s="155"/>
      <c r="AB53" s="155"/>
      <c r="AC53" s="155"/>
      <c r="AD53" s="155"/>
      <c r="AE53" s="155"/>
      <c r="AF53" s="155"/>
      <c r="AG53" s="155"/>
      <c r="AH53" s="155"/>
      <c r="AI53" s="155"/>
    </row>
    <row r="54" spans="1:35" ht="120.75" customHeight="1" x14ac:dyDescent="0.35">
      <c r="A54" s="174"/>
      <c r="B54" s="157"/>
      <c r="C54" s="158"/>
      <c r="D54" s="158"/>
      <c r="E54" s="178"/>
      <c r="F54" s="178"/>
      <c r="G54" s="178"/>
      <c r="H54" s="271"/>
      <c r="I54" s="491"/>
      <c r="J54" s="491"/>
      <c r="K54" s="491"/>
      <c r="L54" s="491"/>
      <c r="M54" s="183"/>
      <c r="N54" s="178"/>
      <c r="O54" s="178"/>
      <c r="P54" s="187"/>
      <c r="Q54" s="187"/>
      <c r="R54" s="187"/>
      <c r="S54" s="155"/>
      <c r="T54" s="155"/>
      <c r="U54" s="160" t="s">
        <v>294</v>
      </c>
      <c r="V54" s="161" t="s">
        <v>133</v>
      </c>
      <c r="W54" s="161" t="s">
        <v>134</v>
      </c>
      <c r="X54" s="161" t="s">
        <v>295</v>
      </c>
      <c r="Y54" s="161">
        <v>24.71</v>
      </c>
      <c r="Z54" s="161" t="s">
        <v>136</v>
      </c>
      <c r="AA54" s="155"/>
      <c r="AB54" s="155"/>
      <c r="AC54" s="155"/>
      <c r="AD54" s="155"/>
      <c r="AE54" s="155"/>
      <c r="AF54" s="155"/>
      <c r="AG54" s="155"/>
      <c r="AH54" s="155"/>
      <c r="AI54" s="155"/>
    </row>
    <row r="55" spans="1:35" ht="46.5" customHeight="1" x14ac:dyDescent="0.35">
      <c r="A55" s="174"/>
      <c r="B55" s="157"/>
      <c r="C55" s="158"/>
      <c r="D55" s="158"/>
      <c r="E55" s="178"/>
      <c r="F55" s="178"/>
      <c r="G55" s="178"/>
      <c r="H55" s="271"/>
      <c r="I55" s="491"/>
      <c r="J55" s="491"/>
      <c r="K55" s="491"/>
      <c r="L55" s="491"/>
      <c r="M55" s="183"/>
      <c r="N55" s="178"/>
      <c r="O55" s="178"/>
      <c r="P55" s="187"/>
      <c r="Q55" s="187"/>
      <c r="R55" s="187"/>
      <c r="S55" s="155"/>
      <c r="T55" s="155"/>
      <c r="U55" s="160" t="s">
        <v>297</v>
      </c>
      <c r="V55" s="161" t="s">
        <v>133</v>
      </c>
      <c r="W55" s="161" t="s">
        <v>134</v>
      </c>
      <c r="X55" s="161" t="s">
        <v>298</v>
      </c>
      <c r="Y55" s="161">
        <v>96.367000000000004</v>
      </c>
      <c r="Z55" s="161" t="s">
        <v>136</v>
      </c>
      <c r="AA55" s="155"/>
      <c r="AB55" s="155"/>
      <c r="AC55" s="155"/>
      <c r="AD55" s="155"/>
      <c r="AE55" s="155"/>
      <c r="AF55" s="155"/>
      <c r="AG55" s="155"/>
      <c r="AH55" s="155"/>
      <c r="AI55" s="155"/>
    </row>
    <row r="56" spans="1:35" ht="18" customHeight="1" x14ac:dyDescent="0.35">
      <c r="A56" s="174"/>
      <c r="B56" s="157"/>
      <c r="C56" s="158"/>
      <c r="D56" s="158"/>
      <c r="E56" s="178"/>
      <c r="F56" s="178"/>
      <c r="G56" s="178"/>
      <c r="H56" s="271"/>
      <c r="I56" s="491"/>
      <c r="J56" s="491"/>
      <c r="K56" s="491"/>
      <c r="L56" s="491"/>
      <c r="M56" s="183"/>
      <c r="N56" s="178"/>
      <c r="O56" s="178"/>
      <c r="P56" s="187"/>
      <c r="Q56" s="187"/>
      <c r="R56" s="187"/>
      <c r="S56" s="155"/>
      <c r="T56" s="155"/>
      <c r="U56" s="160" t="s">
        <v>299</v>
      </c>
      <c r="V56" s="161" t="s">
        <v>133</v>
      </c>
      <c r="W56" s="161" t="s">
        <v>134</v>
      </c>
      <c r="X56" s="161" t="s">
        <v>300</v>
      </c>
      <c r="Y56" s="161">
        <v>149.49600000000001</v>
      </c>
      <c r="Z56" s="161" t="s">
        <v>136</v>
      </c>
      <c r="AA56" s="155"/>
      <c r="AB56" s="155"/>
      <c r="AC56" s="155"/>
      <c r="AD56" s="155"/>
      <c r="AE56" s="155"/>
      <c r="AF56" s="155"/>
      <c r="AG56" s="155"/>
      <c r="AH56" s="155"/>
      <c r="AI56" s="155"/>
    </row>
    <row r="57" spans="1:35" ht="31.5" customHeight="1" x14ac:dyDescent="0.35">
      <c r="A57" s="174"/>
      <c r="B57" s="157"/>
      <c r="C57" s="158"/>
      <c r="D57" s="158"/>
      <c r="E57" s="158"/>
      <c r="F57" s="158"/>
      <c r="G57" s="158"/>
      <c r="H57" s="158"/>
      <c r="I57" s="158"/>
      <c r="J57" s="158"/>
      <c r="K57" s="158"/>
      <c r="L57" s="158"/>
      <c r="M57" s="158"/>
      <c r="N57" s="158"/>
      <c r="O57" s="158"/>
      <c r="P57" s="155"/>
      <c r="Q57" s="155"/>
      <c r="R57" s="155"/>
      <c r="S57" s="155"/>
      <c r="T57" s="155"/>
      <c r="U57" s="160" t="s">
        <v>305</v>
      </c>
      <c r="V57" s="161" t="s">
        <v>133</v>
      </c>
      <c r="W57" s="161" t="s">
        <v>134</v>
      </c>
      <c r="X57" s="161" t="s">
        <v>306</v>
      </c>
      <c r="Y57" s="161">
        <v>16.798999999999999</v>
      </c>
      <c r="Z57" s="161" t="s">
        <v>136</v>
      </c>
      <c r="AA57" s="155"/>
      <c r="AB57" s="155"/>
      <c r="AC57" s="155"/>
      <c r="AD57" s="155"/>
      <c r="AE57" s="155"/>
      <c r="AF57" s="155"/>
      <c r="AG57" s="155"/>
      <c r="AH57" s="155"/>
      <c r="AI57" s="155"/>
    </row>
    <row r="58" spans="1:35" ht="31.5" customHeight="1" x14ac:dyDescent="0.35">
      <c r="A58" s="174"/>
      <c r="B58" s="157"/>
      <c r="D58" s="194"/>
      <c r="E58" s="194"/>
      <c r="F58" s="194"/>
      <c r="G58" s="194"/>
      <c r="H58" s="194"/>
      <c r="I58" s="194"/>
      <c r="J58" s="194"/>
      <c r="K58" s="194"/>
      <c r="L58" s="195"/>
      <c r="M58" s="195"/>
      <c r="N58" s="195"/>
      <c r="O58" s="195"/>
      <c r="P58" s="155"/>
      <c r="Q58" s="155"/>
      <c r="R58" s="155"/>
      <c r="S58" s="155"/>
      <c r="T58" s="155"/>
      <c r="U58" s="160" t="s">
        <v>307</v>
      </c>
      <c r="V58" s="161" t="s">
        <v>133</v>
      </c>
      <c r="W58" s="161" t="s">
        <v>134</v>
      </c>
      <c r="X58" s="161" t="s">
        <v>308</v>
      </c>
      <c r="Y58" s="161">
        <v>27.555</v>
      </c>
      <c r="Z58" s="161" t="s">
        <v>136</v>
      </c>
      <c r="AA58" s="155"/>
      <c r="AB58" s="155"/>
      <c r="AC58" s="155"/>
      <c r="AD58" s="155"/>
      <c r="AE58" s="155"/>
      <c r="AF58" s="155"/>
      <c r="AG58" s="155"/>
      <c r="AH58" s="155"/>
      <c r="AI58" s="155"/>
    </row>
    <row r="59" spans="1:35" ht="29.4" x14ac:dyDescent="0.35">
      <c r="A59" s="174"/>
      <c r="B59" s="157"/>
      <c r="C59" s="158"/>
      <c r="D59" s="158"/>
      <c r="E59" s="158"/>
      <c r="F59" s="158"/>
      <c r="G59" s="158"/>
      <c r="H59" s="158"/>
      <c r="I59" s="158"/>
      <c r="J59" s="158"/>
      <c r="K59" s="158"/>
      <c r="L59" s="158"/>
      <c r="M59" s="158"/>
      <c r="N59" s="158"/>
      <c r="O59" s="158"/>
      <c r="P59" s="155"/>
      <c r="Q59" s="155"/>
      <c r="R59" s="155"/>
      <c r="S59" s="155"/>
      <c r="T59" s="155"/>
      <c r="U59" s="160" t="s">
        <v>311</v>
      </c>
      <c r="V59" s="161" t="s">
        <v>133</v>
      </c>
      <c r="W59" s="161" t="s">
        <v>134</v>
      </c>
      <c r="X59" s="161" t="s">
        <v>312</v>
      </c>
      <c r="Y59" s="161">
        <v>33.485999999999997</v>
      </c>
      <c r="Z59" s="161" t="s">
        <v>136</v>
      </c>
      <c r="AA59" s="155"/>
      <c r="AB59" s="155"/>
      <c r="AC59" s="155"/>
      <c r="AD59" s="155"/>
      <c r="AE59" s="155"/>
      <c r="AF59" s="155"/>
      <c r="AG59" s="155"/>
      <c r="AH59" s="155"/>
      <c r="AI59" s="155"/>
    </row>
    <row r="60" spans="1:35" ht="75.75" customHeight="1" x14ac:dyDescent="0.35">
      <c r="A60" s="176" t="s">
        <v>753</v>
      </c>
      <c r="B60" s="176"/>
      <c r="C60" s="176"/>
      <c r="D60" s="176"/>
      <c r="E60" s="176"/>
      <c r="F60" s="176"/>
      <c r="G60" s="176"/>
      <c r="H60" s="176"/>
      <c r="I60" s="176"/>
      <c r="J60" s="176"/>
      <c r="K60" s="176"/>
      <c r="L60" s="176"/>
      <c r="M60" s="176"/>
      <c r="N60" s="176"/>
      <c r="O60" s="176"/>
      <c r="P60" s="176"/>
      <c r="Q60" s="176"/>
      <c r="R60" s="155"/>
      <c r="S60" s="155"/>
      <c r="T60" s="155"/>
      <c r="U60" s="160" t="s">
        <v>316</v>
      </c>
      <c r="V60" s="161" t="s">
        <v>133</v>
      </c>
      <c r="W60" s="161" t="s">
        <v>134</v>
      </c>
      <c r="X60" s="161" t="s">
        <v>317</v>
      </c>
      <c r="Y60" s="161">
        <v>4.8159999999999998</v>
      </c>
      <c r="Z60" s="161" t="s">
        <v>136</v>
      </c>
      <c r="AA60" s="155"/>
      <c r="AB60" s="155"/>
      <c r="AC60" s="155"/>
      <c r="AD60" s="155"/>
      <c r="AE60" s="155"/>
      <c r="AF60" s="155"/>
      <c r="AG60" s="155"/>
      <c r="AH60" s="155"/>
      <c r="AI60" s="155"/>
    </row>
    <row r="61" spans="1:35" ht="29.4" x14ac:dyDescent="0.35">
      <c r="A61" s="157"/>
      <c r="B61" s="157"/>
      <c r="C61" s="155"/>
      <c r="D61" s="155"/>
      <c r="E61" s="155"/>
      <c r="F61" s="155"/>
      <c r="G61" s="155"/>
      <c r="H61" s="155"/>
      <c r="I61" s="155"/>
      <c r="J61" s="155"/>
      <c r="K61" s="158"/>
      <c r="L61" s="158"/>
      <c r="M61" s="158"/>
      <c r="N61" s="158"/>
      <c r="O61" s="158"/>
      <c r="P61" s="155"/>
      <c r="Q61" s="155"/>
      <c r="R61" s="155"/>
      <c r="S61" s="155"/>
      <c r="T61" s="155"/>
      <c r="U61" s="160" t="s">
        <v>321</v>
      </c>
      <c r="V61" s="161" t="s">
        <v>133</v>
      </c>
      <c r="W61" s="161" t="s">
        <v>134</v>
      </c>
      <c r="X61" s="161" t="s">
        <v>322</v>
      </c>
      <c r="Y61" s="161">
        <v>9.8819999999999997</v>
      </c>
      <c r="Z61" s="161" t="s">
        <v>136</v>
      </c>
      <c r="AA61" s="155"/>
      <c r="AB61" s="155"/>
      <c r="AC61" s="155"/>
      <c r="AD61" s="155"/>
      <c r="AE61" s="155"/>
      <c r="AF61" s="155"/>
      <c r="AG61" s="155"/>
      <c r="AH61" s="155"/>
      <c r="AI61" s="155"/>
    </row>
    <row r="62" spans="1:35" ht="45.75" customHeight="1" x14ac:dyDescent="0.35">
      <c r="A62" s="157"/>
      <c r="B62" s="157"/>
      <c r="C62" s="196" t="s">
        <v>292</v>
      </c>
      <c r="D62" s="197">
        <f>12.991</f>
        <v>12.991</v>
      </c>
      <c r="E62" s="198" t="s">
        <v>293</v>
      </c>
      <c r="F62" s="198"/>
      <c r="G62" s="199">
        <f>D62/1000</f>
        <v>1.2990999999999999E-2</v>
      </c>
      <c r="H62" s="198" t="s">
        <v>754</v>
      </c>
      <c r="I62" s="200"/>
      <c r="J62" s="155"/>
      <c r="K62" s="158"/>
      <c r="L62" s="158"/>
      <c r="M62" s="158"/>
      <c r="N62" s="158"/>
      <c r="O62" s="158"/>
      <c r="P62" s="155"/>
      <c r="Q62" s="155"/>
      <c r="R62" s="155"/>
      <c r="S62" s="155"/>
      <c r="T62" s="155"/>
      <c r="U62" s="160" t="s">
        <v>326</v>
      </c>
      <c r="V62" s="161" t="s">
        <v>133</v>
      </c>
      <c r="W62" s="161" t="s">
        <v>134</v>
      </c>
      <c r="X62" s="161" t="s">
        <v>327</v>
      </c>
      <c r="Y62" s="161">
        <v>13.590999999999999</v>
      </c>
      <c r="Z62" s="161" t="s">
        <v>136</v>
      </c>
      <c r="AA62" s="155"/>
      <c r="AB62" s="155"/>
      <c r="AC62" s="155"/>
      <c r="AD62" s="155"/>
      <c r="AE62" s="155"/>
      <c r="AF62" s="155"/>
      <c r="AG62" s="155"/>
      <c r="AH62" s="155"/>
      <c r="AI62" s="155"/>
    </row>
    <row r="63" spans="1:35" ht="29.4" x14ac:dyDescent="0.35">
      <c r="A63" s="157"/>
      <c r="B63" s="157"/>
      <c r="C63" s="155" t="s">
        <v>296</v>
      </c>
      <c r="D63" s="155"/>
      <c r="E63" s="155"/>
      <c r="F63" s="155"/>
      <c r="G63" s="155"/>
      <c r="H63" s="155"/>
      <c r="I63" s="155"/>
      <c r="J63" s="155"/>
      <c r="K63" s="158"/>
      <c r="L63" s="158"/>
      <c r="M63" s="158"/>
      <c r="N63" s="158"/>
      <c r="O63" s="158"/>
      <c r="P63" s="155"/>
      <c r="Q63" s="155"/>
      <c r="R63" s="155"/>
      <c r="S63" s="155"/>
      <c r="T63" s="155"/>
      <c r="U63" s="160" t="s">
        <v>328</v>
      </c>
      <c r="V63" s="161" t="s">
        <v>133</v>
      </c>
      <c r="W63" s="161" t="s">
        <v>134</v>
      </c>
      <c r="X63" s="161" t="s">
        <v>329</v>
      </c>
      <c r="Y63" s="161">
        <v>21.995000000000001</v>
      </c>
      <c r="Z63" s="161" t="s">
        <v>136</v>
      </c>
      <c r="AA63" s="155"/>
      <c r="AB63" s="155"/>
      <c r="AC63" s="155"/>
      <c r="AD63" s="155"/>
      <c r="AE63" s="155"/>
      <c r="AF63" s="155"/>
      <c r="AG63" s="155"/>
      <c r="AH63" s="155"/>
      <c r="AI63" s="155"/>
    </row>
    <row r="64" spans="1:35" ht="23.25" customHeight="1" x14ac:dyDescent="0.35">
      <c r="A64" s="157"/>
      <c r="B64" s="157"/>
      <c r="D64" s="155"/>
      <c r="E64" s="155"/>
      <c r="F64" s="155"/>
      <c r="G64" s="155"/>
      <c r="H64" s="155"/>
      <c r="I64" s="155"/>
      <c r="J64" s="155"/>
      <c r="K64" s="155"/>
      <c r="L64" s="158"/>
      <c r="M64" s="158"/>
      <c r="N64" s="158"/>
      <c r="O64" s="158"/>
      <c r="P64" s="155"/>
      <c r="Q64" s="155"/>
      <c r="R64" s="155"/>
      <c r="S64" s="155"/>
      <c r="T64" s="155"/>
      <c r="U64" s="160" t="s">
        <v>330</v>
      </c>
      <c r="V64" s="161" t="s">
        <v>133</v>
      </c>
      <c r="W64" s="161" t="s">
        <v>134</v>
      </c>
      <c r="X64" s="161" t="s">
        <v>331</v>
      </c>
      <c r="Y64" s="161">
        <v>23.474</v>
      </c>
      <c r="Z64" s="161" t="s">
        <v>136</v>
      </c>
      <c r="AA64" s="155"/>
      <c r="AB64" s="155"/>
      <c r="AC64" s="155"/>
      <c r="AD64" s="155"/>
      <c r="AE64" s="155"/>
      <c r="AF64" s="155"/>
      <c r="AG64" s="155"/>
      <c r="AH64" s="155"/>
      <c r="AI64" s="155"/>
    </row>
    <row r="65" spans="1:35" ht="36" customHeight="1" x14ac:dyDescent="0.35">
      <c r="A65" s="157"/>
      <c r="B65" s="157"/>
      <c r="C65" s="155" t="s">
        <v>301</v>
      </c>
      <c r="D65" s="155" t="s">
        <v>302</v>
      </c>
      <c r="E65" s="155" t="s">
        <v>303</v>
      </c>
      <c r="F65" s="155" t="s">
        <v>304</v>
      </c>
      <c r="G65" s="155"/>
      <c r="H65" s="155"/>
      <c r="I65" s="155"/>
      <c r="J65" s="155"/>
      <c r="K65" s="155"/>
      <c r="L65" s="158"/>
      <c r="M65" s="158"/>
      <c r="N65" s="158"/>
      <c r="O65" s="158"/>
      <c r="P65" s="155"/>
      <c r="Q65" s="155"/>
      <c r="R65" s="155"/>
      <c r="S65" s="155"/>
      <c r="T65" s="155"/>
      <c r="U65" s="160" t="s">
        <v>333</v>
      </c>
      <c r="V65" s="161" t="s">
        <v>133</v>
      </c>
      <c r="W65" s="161" t="s">
        <v>134</v>
      </c>
      <c r="X65" s="161" t="s">
        <v>334</v>
      </c>
      <c r="Y65" s="161">
        <v>29.655999999999999</v>
      </c>
      <c r="Z65" s="161" t="s">
        <v>136</v>
      </c>
      <c r="AA65" s="155"/>
      <c r="AB65" s="155"/>
      <c r="AC65" s="155"/>
      <c r="AD65" s="155"/>
      <c r="AE65" s="155"/>
      <c r="AF65" s="155"/>
      <c r="AG65" s="155"/>
      <c r="AH65" s="155"/>
      <c r="AI65" s="155"/>
    </row>
    <row r="66" spans="1:35" ht="37.5" customHeight="1" x14ac:dyDescent="0.35">
      <c r="A66" s="157"/>
      <c r="B66" s="157"/>
      <c r="C66" s="155"/>
      <c r="D66" s="155"/>
      <c r="E66" s="155"/>
      <c r="F66" s="155"/>
      <c r="G66" s="155"/>
      <c r="H66" s="155"/>
      <c r="I66" s="155"/>
      <c r="J66" s="155"/>
      <c r="K66" s="155"/>
      <c r="L66" s="158"/>
      <c r="M66" s="158"/>
      <c r="N66" s="158"/>
      <c r="O66" s="158"/>
      <c r="P66" s="155"/>
      <c r="Q66" s="155"/>
      <c r="R66" s="155"/>
      <c r="S66" s="155"/>
      <c r="T66" s="155"/>
      <c r="U66" s="160" t="s">
        <v>335</v>
      </c>
      <c r="V66" s="161" t="s">
        <v>133</v>
      </c>
      <c r="W66" s="161" t="s">
        <v>134</v>
      </c>
      <c r="X66" s="161" t="s">
        <v>336</v>
      </c>
      <c r="Y66" s="161">
        <v>27.006</v>
      </c>
      <c r="Z66" s="161" t="s">
        <v>136</v>
      </c>
      <c r="AA66" s="155"/>
      <c r="AB66" s="155"/>
      <c r="AC66" s="155"/>
      <c r="AD66" s="155"/>
      <c r="AE66" s="155"/>
      <c r="AF66" s="155"/>
      <c r="AG66" s="155"/>
      <c r="AH66" s="155"/>
      <c r="AI66" s="155"/>
    </row>
    <row r="67" spans="1:35" ht="24" customHeight="1" x14ac:dyDescent="0.35">
      <c r="A67" s="157"/>
      <c r="B67" s="157"/>
      <c r="C67" s="155" t="s">
        <v>38</v>
      </c>
      <c r="D67" s="155" t="s">
        <v>309</v>
      </c>
      <c r="E67" s="155" t="s">
        <v>310</v>
      </c>
      <c r="F67" s="155" t="s">
        <v>310</v>
      </c>
      <c r="G67" s="155"/>
      <c r="H67" s="155"/>
      <c r="I67" s="155"/>
      <c r="J67" s="155"/>
      <c r="K67" s="155"/>
      <c r="L67" s="158"/>
      <c r="M67" s="158"/>
      <c r="N67" s="158"/>
      <c r="O67" s="158"/>
      <c r="P67" s="155"/>
      <c r="Q67" s="155"/>
      <c r="R67" s="155"/>
      <c r="S67" s="155"/>
      <c r="T67" s="155"/>
      <c r="U67" s="160" t="s">
        <v>337</v>
      </c>
      <c r="V67" s="161" t="s">
        <v>133</v>
      </c>
      <c r="W67" s="161" t="s">
        <v>134</v>
      </c>
      <c r="X67" s="161" t="s">
        <v>338</v>
      </c>
      <c r="Y67" s="161">
        <v>39.536000000000001</v>
      </c>
      <c r="Z67" s="161" t="s">
        <v>136</v>
      </c>
      <c r="AA67" s="155"/>
      <c r="AB67" s="155"/>
      <c r="AC67" s="155"/>
      <c r="AD67" s="155"/>
      <c r="AE67" s="155"/>
      <c r="AF67" s="155"/>
      <c r="AG67" s="155"/>
      <c r="AH67" s="155"/>
      <c r="AI67" s="155"/>
    </row>
    <row r="68" spans="1:35" ht="57.75" customHeight="1" x14ac:dyDescent="0.35">
      <c r="A68" s="157"/>
      <c r="B68" s="157"/>
      <c r="C68" s="155" t="s">
        <v>313</v>
      </c>
      <c r="D68" s="155" t="s">
        <v>309</v>
      </c>
      <c r="E68" s="155" t="s">
        <v>314</v>
      </c>
      <c r="F68" s="155"/>
      <c r="G68" s="155"/>
      <c r="H68" s="494" t="s">
        <v>315</v>
      </c>
      <c r="I68" s="494"/>
      <c r="J68" s="494"/>
      <c r="K68" s="494"/>
      <c r="L68" s="494"/>
      <c r="M68" s="494"/>
      <c r="N68" s="158"/>
      <c r="O68" s="158"/>
      <c r="P68" s="155"/>
      <c r="Q68" s="155"/>
      <c r="R68" s="155"/>
      <c r="S68" s="155"/>
      <c r="T68" s="155"/>
      <c r="U68" s="160" t="s">
        <v>339</v>
      </c>
      <c r="V68" s="161" t="s">
        <v>133</v>
      </c>
      <c r="W68" s="161" t="s">
        <v>134</v>
      </c>
      <c r="X68" s="161" t="s">
        <v>340</v>
      </c>
      <c r="Y68" s="161">
        <v>2.2240000000000002</v>
      </c>
      <c r="Z68" s="161" t="s">
        <v>136</v>
      </c>
      <c r="AA68" s="155"/>
      <c r="AB68" s="155"/>
      <c r="AC68" s="155"/>
      <c r="AD68" s="155"/>
      <c r="AE68" s="155"/>
      <c r="AF68" s="155"/>
      <c r="AG68" s="155"/>
      <c r="AH68" s="155"/>
      <c r="AI68" s="155"/>
    </row>
    <row r="69" spans="1:35" ht="54" customHeight="1" x14ac:dyDescent="0.35">
      <c r="A69" s="157"/>
      <c r="B69" s="157"/>
      <c r="C69" s="155" t="s">
        <v>318</v>
      </c>
      <c r="D69" s="155" t="s">
        <v>309</v>
      </c>
      <c r="E69" s="155" t="s">
        <v>319</v>
      </c>
      <c r="F69" s="155"/>
      <c r="G69" s="155"/>
      <c r="H69" s="494" t="s">
        <v>320</v>
      </c>
      <c r="I69" s="494"/>
      <c r="J69" s="494"/>
      <c r="K69" s="494"/>
      <c r="L69" s="494"/>
      <c r="M69" s="494"/>
      <c r="N69" s="158"/>
      <c r="O69" s="158"/>
      <c r="P69" s="155"/>
      <c r="Q69" s="155"/>
      <c r="R69" s="155"/>
      <c r="S69" s="155"/>
      <c r="T69" s="155"/>
      <c r="U69" s="160" t="s">
        <v>341</v>
      </c>
      <c r="V69" s="161" t="s">
        <v>133</v>
      </c>
      <c r="W69" s="161" t="s">
        <v>134</v>
      </c>
      <c r="X69" s="161" t="s">
        <v>342</v>
      </c>
      <c r="Y69" s="161">
        <v>3.3359999999999999</v>
      </c>
      <c r="Z69" s="161" t="s">
        <v>136</v>
      </c>
      <c r="AA69" s="155"/>
      <c r="AB69" s="155"/>
      <c r="AC69" s="155"/>
      <c r="AD69" s="155"/>
      <c r="AE69" s="155"/>
      <c r="AF69" s="155"/>
      <c r="AG69" s="155"/>
      <c r="AH69" s="155"/>
      <c r="AI69" s="155"/>
    </row>
    <row r="70" spans="1:35" ht="46.5" customHeight="1" x14ac:dyDescent="0.35">
      <c r="A70" s="157"/>
      <c r="B70" s="157"/>
      <c r="C70" s="155" t="s">
        <v>323</v>
      </c>
      <c r="D70" s="155" t="s">
        <v>309</v>
      </c>
      <c r="E70" s="155" t="s">
        <v>324</v>
      </c>
      <c r="F70" s="155"/>
      <c r="G70" s="155"/>
      <c r="H70" s="494" t="s">
        <v>325</v>
      </c>
      <c r="I70" s="494"/>
      <c r="J70" s="494"/>
      <c r="K70" s="494"/>
      <c r="L70" s="494"/>
      <c r="M70" s="494"/>
      <c r="N70" s="158"/>
      <c r="O70" s="158"/>
      <c r="P70" s="155"/>
      <c r="Q70" s="155"/>
      <c r="R70" s="155"/>
      <c r="S70" s="155"/>
      <c r="T70" s="155"/>
      <c r="U70" s="160" t="s">
        <v>343</v>
      </c>
      <c r="V70" s="161" t="s">
        <v>133</v>
      </c>
      <c r="W70" s="161" t="s">
        <v>134</v>
      </c>
      <c r="X70" s="161" t="s">
        <v>344</v>
      </c>
      <c r="Y70" s="161">
        <v>5.56</v>
      </c>
      <c r="Z70" s="161" t="s">
        <v>136</v>
      </c>
      <c r="AA70" s="155"/>
      <c r="AB70" s="155"/>
      <c r="AC70" s="155"/>
      <c r="AD70" s="155"/>
      <c r="AE70" s="155"/>
      <c r="AF70" s="155"/>
      <c r="AG70" s="155"/>
      <c r="AH70" s="155"/>
      <c r="AI70" s="155"/>
    </row>
    <row r="71" spans="1:35" ht="46.5" customHeight="1" x14ac:dyDescent="0.35">
      <c r="A71" s="157"/>
      <c r="B71" s="157"/>
      <c r="C71" s="155"/>
      <c r="D71" s="155"/>
      <c r="E71" s="155"/>
      <c r="F71" s="155"/>
      <c r="G71" s="155"/>
      <c r="H71" s="155"/>
      <c r="I71" s="155"/>
      <c r="J71" s="155"/>
      <c r="K71" s="155"/>
      <c r="L71" s="158"/>
      <c r="M71" s="158"/>
      <c r="N71" s="158"/>
      <c r="O71" s="158"/>
      <c r="P71" s="155"/>
      <c r="Q71" s="155"/>
      <c r="R71" s="155"/>
      <c r="S71" s="155"/>
      <c r="T71" s="155"/>
      <c r="U71" s="160" t="s">
        <v>345</v>
      </c>
      <c r="V71" s="161" t="s">
        <v>133</v>
      </c>
      <c r="W71" s="161" t="s">
        <v>134</v>
      </c>
      <c r="X71" s="161" t="s">
        <v>346</v>
      </c>
      <c r="Y71" s="161">
        <v>7.7839999999999998</v>
      </c>
      <c r="Z71" s="161" t="s">
        <v>136</v>
      </c>
      <c r="AA71" s="155"/>
      <c r="AB71" s="155"/>
      <c r="AC71" s="155"/>
      <c r="AD71" s="155"/>
      <c r="AE71" s="155"/>
      <c r="AF71" s="155"/>
      <c r="AG71" s="155"/>
      <c r="AH71" s="155"/>
      <c r="AI71" s="155"/>
    </row>
    <row r="72" spans="1:35" ht="46.5" customHeight="1" x14ac:dyDescent="0.35">
      <c r="A72" s="157"/>
      <c r="B72" s="157"/>
      <c r="C72" s="155"/>
      <c r="D72" s="201" t="s">
        <v>38</v>
      </c>
      <c r="E72" s="201" t="s">
        <v>313</v>
      </c>
      <c r="F72" s="201" t="s">
        <v>318</v>
      </c>
      <c r="G72" s="201" t="s">
        <v>323</v>
      </c>
      <c r="H72" s="155"/>
      <c r="I72" s="155"/>
      <c r="J72" s="155"/>
      <c r="K72" s="202"/>
      <c r="L72" s="202"/>
      <c r="M72" s="202"/>
      <c r="N72" s="202"/>
      <c r="O72" s="202"/>
      <c r="P72" s="155"/>
      <c r="Q72" s="155"/>
      <c r="R72" s="155"/>
      <c r="S72" s="155"/>
      <c r="T72" s="155"/>
      <c r="U72" s="160" t="s">
        <v>347</v>
      </c>
      <c r="V72" s="161" t="s">
        <v>133</v>
      </c>
      <c r="W72" s="161" t="s">
        <v>134</v>
      </c>
      <c r="X72" s="161" t="s">
        <v>348</v>
      </c>
      <c r="Y72" s="161">
        <v>22.239000000000001</v>
      </c>
      <c r="Z72" s="161" t="s">
        <v>136</v>
      </c>
      <c r="AA72" s="155"/>
      <c r="AB72" s="155"/>
      <c r="AC72" s="155"/>
      <c r="AD72" s="155"/>
      <c r="AE72" s="155"/>
      <c r="AF72" s="155"/>
      <c r="AG72" s="155"/>
      <c r="AH72" s="155"/>
      <c r="AI72" s="155"/>
    </row>
    <row r="73" spans="1:35" ht="46.5" customHeight="1" x14ac:dyDescent="0.35">
      <c r="A73" s="157"/>
      <c r="B73" s="157"/>
      <c r="C73" s="155"/>
      <c r="D73" s="203">
        <v>1990</v>
      </c>
      <c r="E73" s="204">
        <v>298848</v>
      </c>
      <c r="F73" s="203" t="s">
        <v>332</v>
      </c>
      <c r="G73" s="204">
        <v>40615</v>
      </c>
      <c r="H73" s="155"/>
      <c r="I73" s="155"/>
      <c r="J73" s="155"/>
      <c r="K73" s="202"/>
      <c r="L73" s="202"/>
      <c r="M73" s="202"/>
      <c r="N73" s="202"/>
      <c r="O73" s="202"/>
      <c r="P73" s="155"/>
      <c r="Q73" s="155"/>
      <c r="R73" s="155"/>
      <c r="S73" s="155"/>
      <c r="T73" s="155"/>
      <c r="U73" s="160" t="s">
        <v>349</v>
      </c>
      <c r="V73" s="161" t="s">
        <v>133</v>
      </c>
      <c r="W73" s="161" t="s">
        <v>134</v>
      </c>
      <c r="X73" s="161" t="s">
        <v>350</v>
      </c>
      <c r="Y73" s="161">
        <v>71.659000000000006</v>
      </c>
      <c r="Z73" s="161" t="s">
        <v>136</v>
      </c>
      <c r="AA73" s="155"/>
      <c r="AB73" s="155"/>
      <c r="AC73" s="155"/>
      <c r="AD73" s="155"/>
      <c r="AE73" s="155"/>
      <c r="AF73" s="155"/>
      <c r="AG73" s="155"/>
      <c r="AH73" s="155"/>
      <c r="AI73" s="155"/>
    </row>
    <row r="74" spans="1:35" ht="46.5" customHeight="1" x14ac:dyDescent="0.35">
      <c r="A74" s="157"/>
      <c r="B74" s="157"/>
      <c r="C74" s="155"/>
      <c r="D74" s="203">
        <v>1991</v>
      </c>
      <c r="E74" s="204">
        <v>642476</v>
      </c>
      <c r="F74" s="204">
        <v>6927907</v>
      </c>
      <c r="G74" s="204">
        <v>92737</v>
      </c>
      <c r="H74" s="155"/>
      <c r="I74" s="155"/>
      <c r="J74" s="155"/>
      <c r="K74" s="202"/>
      <c r="L74" s="202"/>
      <c r="M74" s="202"/>
      <c r="N74" s="202"/>
      <c r="O74" s="202"/>
      <c r="P74" s="155"/>
      <c r="Q74" s="155"/>
      <c r="R74" s="155"/>
      <c r="S74" s="155"/>
      <c r="T74" s="155"/>
      <c r="U74" s="160" t="s">
        <v>351</v>
      </c>
      <c r="V74" s="161" t="s">
        <v>133</v>
      </c>
      <c r="W74" s="161" t="s">
        <v>134</v>
      </c>
      <c r="X74" s="161" t="s">
        <v>352</v>
      </c>
      <c r="Y74" s="161">
        <v>143.31800000000001</v>
      </c>
      <c r="Z74" s="161" t="s">
        <v>136</v>
      </c>
      <c r="AA74" s="155"/>
      <c r="AB74" s="155"/>
      <c r="AC74" s="155"/>
      <c r="AD74" s="155"/>
      <c r="AE74" s="155"/>
      <c r="AF74" s="155"/>
      <c r="AG74" s="155"/>
      <c r="AH74" s="155"/>
      <c r="AI74" s="155"/>
    </row>
    <row r="75" spans="1:35" ht="46.5" customHeight="1" x14ac:dyDescent="0.35">
      <c r="A75" s="157"/>
      <c r="B75" s="157"/>
      <c r="C75" s="155"/>
      <c r="D75" s="203">
        <v>1992</v>
      </c>
      <c r="E75" s="204">
        <v>778972</v>
      </c>
      <c r="F75" s="204">
        <v>8805814</v>
      </c>
      <c r="G75" s="204">
        <v>88461</v>
      </c>
      <c r="H75" s="155"/>
      <c r="I75" s="155"/>
      <c r="J75" s="155"/>
      <c r="K75" s="155"/>
      <c r="L75" s="158"/>
      <c r="M75" s="158"/>
      <c r="N75" s="158"/>
      <c r="O75" s="158"/>
      <c r="P75" s="155"/>
      <c r="Q75" s="155"/>
      <c r="R75" s="155"/>
      <c r="S75" s="155"/>
      <c r="T75" s="155"/>
      <c r="U75" s="160" t="s">
        <v>353</v>
      </c>
      <c r="V75" s="161" t="s">
        <v>133</v>
      </c>
      <c r="W75" s="161" t="s">
        <v>134</v>
      </c>
      <c r="X75" s="161" t="s">
        <v>354</v>
      </c>
      <c r="Y75" s="161">
        <v>214.77</v>
      </c>
      <c r="Z75" s="161" t="s">
        <v>136</v>
      </c>
      <c r="AA75" s="155"/>
      <c r="AB75" s="155"/>
      <c r="AC75" s="155"/>
      <c r="AD75" s="155"/>
      <c r="AE75" s="155"/>
      <c r="AF75" s="155"/>
      <c r="AG75" s="155"/>
      <c r="AH75" s="155"/>
      <c r="AI75" s="155"/>
    </row>
    <row r="76" spans="1:35" ht="46.5" customHeight="1" x14ac:dyDescent="0.35">
      <c r="A76" s="157"/>
      <c r="B76" s="157"/>
      <c r="C76" s="155"/>
      <c r="D76" s="203">
        <v>1993</v>
      </c>
      <c r="E76" s="204">
        <v>530192</v>
      </c>
      <c r="F76" s="204">
        <v>7902326</v>
      </c>
      <c r="G76" s="204">
        <v>67093</v>
      </c>
      <c r="H76" s="155"/>
      <c r="I76" s="155"/>
      <c r="J76" s="155"/>
      <c r="K76" s="155"/>
      <c r="L76" s="158"/>
      <c r="M76" s="158"/>
      <c r="N76" s="158"/>
      <c r="O76" s="158"/>
      <c r="P76" s="155"/>
      <c r="Q76" s="155"/>
      <c r="R76" s="155"/>
      <c r="S76" s="155"/>
      <c r="T76" s="155"/>
      <c r="U76" s="160" t="s">
        <v>355</v>
      </c>
      <c r="V76" s="161" t="s">
        <v>133</v>
      </c>
      <c r="W76" s="161" t="s">
        <v>134</v>
      </c>
      <c r="X76" s="161" t="s">
        <v>356</v>
      </c>
      <c r="Y76" s="161">
        <v>358.29500000000002</v>
      </c>
      <c r="Z76" s="161" t="s">
        <v>136</v>
      </c>
      <c r="AA76" s="155"/>
      <c r="AB76" s="155"/>
      <c r="AC76" s="155"/>
      <c r="AD76" s="155"/>
      <c r="AE76" s="155"/>
      <c r="AF76" s="155"/>
      <c r="AG76" s="155"/>
      <c r="AH76" s="155"/>
      <c r="AI76" s="155"/>
    </row>
    <row r="77" spans="1:35" ht="46.5" customHeight="1" x14ac:dyDescent="0.35">
      <c r="A77" s="157"/>
      <c r="B77" s="157"/>
      <c r="C77" s="155"/>
      <c r="D77" s="203">
        <v>1994</v>
      </c>
      <c r="E77" s="204">
        <v>84756</v>
      </c>
      <c r="F77" s="204">
        <v>7551163</v>
      </c>
      <c r="G77" s="204">
        <v>11224</v>
      </c>
      <c r="H77" s="155"/>
      <c r="I77" s="155"/>
      <c r="J77" s="155"/>
      <c r="K77" s="155"/>
      <c r="L77" s="158"/>
      <c r="M77" s="158"/>
      <c r="N77" s="158"/>
      <c r="O77" s="158"/>
      <c r="P77" s="155"/>
      <c r="Q77" s="155"/>
      <c r="R77" s="155"/>
      <c r="S77" s="155"/>
      <c r="T77" s="155"/>
      <c r="U77" s="160" t="s">
        <v>357</v>
      </c>
      <c r="V77" s="161" t="s">
        <v>133</v>
      </c>
      <c r="W77" s="161" t="s">
        <v>134</v>
      </c>
      <c r="X77" s="161" t="s">
        <v>358</v>
      </c>
      <c r="Y77" s="161">
        <v>93.468999999999994</v>
      </c>
      <c r="Z77" s="161" t="s">
        <v>136</v>
      </c>
      <c r="AA77" s="155"/>
      <c r="AB77" s="155"/>
      <c r="AC77" s="155"/>
      <c r="AD77" s="155"/>
      <c r="AE77" s="155"/>
      <c r="AF77" s="155"/>
      <c r="AG77" s="155"/>
      <c r="AH77" s="155"/>
      <c r="AI77" s="155"/>
    </row>
    <row r="78" spans="1:35" ht="46.5" customHeight="1" x14ac:dyDescent="0.35">
      <c r="A78" s="157"/>
      <c r="B78" s="157"/>
      <c r="C78" s="155"/>
      <c r="D78" s="203">
        <v>1995</v>
      </c>
      <c r="E78" s="204">
        <v>318194</v>
      </c>
      <c r="F78" s="204">
        <v>6236047</v>
      </c>
      <c r="G78" s="204">
        <v>51025</v>
      </c>
      <c r="H78" s="155"/>
      <c r="I78" s="155"/>
      <c r="J78" s="155"/>
      <c r="K78" s="155"/>
      <c r="L78" s="158"/>
      <c r="M78" s="158"/>
      <c r="N78" s="158"/>
      <c r="O78" s="158"/>
      <c r="P78" s="155"/>
      <c r="Q78" s="155"/>
      <c r="R78" s="155"/>
      <c r="S78" s="155"/>
      <c r="T78" s="155"/>
      <c r="U78" s="160" t="s">
        <v>359</v>
      </c>
      <c r="V78" s="161" t="s">
        <v>133</v>
      </c>
      <c r="W78" s="161" t="s">
        <v>134</v>
      </c>
      <c r="X78" s="161" t="s">
        <v>360</v>
      </c>
      <c r="Y78" s="161">
        <v>74.13</v>
      </c>
      <c r="Z78" s="161" t="s">
        <v>136</v>
      </c>
      <c r="AA78" s="155"/>
      <c r="AB78" s="155"/>
      <c r="AC78" s="155"/>
      <c r="AD78" s="155"/>
      <c r="AE78" s="155"/>
      <c r="AF78" s="155"/>
      <c r="AG78" s="155"/>
      <c r="AH78" s="155"/>
      <c r="AI78" s="155"/>
    </row>
    <row r="79" spans="1:35" ht="46.5" customHeight="1" x14ac:dyDescent="0.35">
      <c r="A79" s="157"/>
      <c r="B79" s="157"/>
      <c r="C79" s="155"/>
      <c r="D79" s="203">
        <v>1996</v>
      </c>
      <c r="E79" s="204">
        <v>674282</v>
      </c>
      <c r="F79" s="204">
        <v>6598837</v>
      </c>
      <c r="G79" s="204">
        <v>102182</v>
      </c>
      <c r="H79" s="155"/>
      <c r="I79" s="155"/>
      <c r="J79" s="155"/>
      <c r="K79" s="155"/>
      <c r="L79" s="158"/>
      <c r="M79" s="158"/>
      <c r="N79" s="158"/>
      <c r="O79" s="158"/>
      <c r="P79" s="155"/>
      <c r="Q79" s="155"/>
      <c r="R79" s="155"/>
      <c r="S79" s="155"/>
      <c r="T79" s="155"/>
      <c r="U79" s="160" t="s">
        <v>361</v>
      </c>
      <c r="V79" s="161" t="s">
        <v>133</v>
      </c>
      <c r="W79" s="161" t="s">
        <v>134</v>
      </c>
      <c r="X79" s="161" t="s">
        <v>362</v>
      </c>
      <c r="Y79" s="161">
        <v>98.84</v>
      </c>
      <c r="Z79" s="161" t="s">
        <v>136</v>
      </c>
      <c r="AA79" s="155"/>
      <c r="AB79" s="155"/>
      <c r="AC79" s="155"/>
      <c r="AD79" s="155"/>
      <c r="AE79" s="155"/>
      <c r="AF79" s="155"/>
      <c r="AG79" s="155"/>
      <c r="AH79" s="155"/>
      <c r="AI79" s="155"/>
    </row>
    <row r="80" spans="1:35" ht="15.6" x14ac:dyDescent="0.35">
      <c r="A80" s="157"/>
      <c r="B80" s="157"/>
      <c r="C80" s="155"/>
      <c r="D80" s="203">
        <v>1997</v>
      </c>
      <c r="E80" s="204">
        <v>482032</v>
      </c>
      <c r="F80" s="204">
        <v>7087209</v>
      </c>
      <c r="G80" s="204">
        <v>68014</v>
      </c>
      <c r="H80" s="155"/>
      <c r="I80" s="155"/>
      <c r="J80" s="155"/>
      <c r="K80" s="155"/>
      <c r="L80" s="158"/>
      <c r="M80" s="158"/>
      <c r="N80" s="158"/>
      <c r="O80" s="158"/>
      <c r="P80" s="155"/>
      <c r="Q80" s="155"/>
      <c r="R80" s="155"/>
      <c r="S80" s="155"/>
      <c r="T80" s="155"/>
      <c r="U80" s="160" t="s">
        <v>363</v>
      </c>
      <c r="V80" s="161" t="s">
        <v>133</v>
      </c>
      <c r="W80" s="161" t="s">
        <v>134</v>
      </c>
      <c r="X80" s="161" t="s">
        <v>364</v>
      </c>
      <c r="Y80" s="161">
        <v>123.55</v>
      </c>
      <c r="Z80" s="161" t="s">
        <v>136</v>
      </c>
      <c r="AA80" s="155"/>
      <c r="AB80" s="155"/>
      <c r="AC80" s="155"/>
      <c r="AD80" s="155"/>
      <c r="AE80" s="155"/>
      <c r="AF80" s="155"/>
      <c r="AG80" s="155"/>
      <c r="AH80" s="155"/>
      <c r="AI80" s="155"/>
    </row>
    <row r="81" spans="1:35" ht="15.6" x14ac:dyDescent="0.35">
      <c r="A81" s="157"/>
      <c r="B81" s="157"/>
      <c r="C81" s="155"/>
      <c r="D81" s="203">
        <v>1998</v>
      </c>
      <c r="E81" s="204">
        <v>286887</v>
      </c>
      <c r="F81" s="204">
        <v>9486047</v>
      </c>
      <c r="G81" s="204">
        <v>30243</v>
      </c>
      <c r="H81" s="155"/>
      <c r="I81" s="155"/>
      <c r="J81" s="155"/>
      <c r="K81" s="155"/>
      <c r="L81" s="158"/>
      <c r="M81" s="158"/>
      <c r="N81" s="158"/>
      <c r="O81" s="158"/>
      <c r="P81" s="155"/>
      <c r="Q81" s="155"/>
      <c r="R81" s="155"/>
      <c r="S81" s="155"/>
      <c r="T81" s="155"/>
      <c r="U81" s="160" t="s">
        <v>366</v>
      </c>
      <c r="V81" s="161" t="s">
        <v>133</v>
      </c>
      <c r="W81" s="161" t="s">
        <v>134</v>
      </c>
      <c r="X81" s="161" t="s">
        <v>367</v>
      </c>
      <c r="Y81" s="161">
        <v>148.26</v>
      </c>
      <c r="Z81" s="161" t="s">
        <v>136</v>
      </c>
      <c r="AA81" s="155"/>
      <c r="AB81" s="155"/>
      <c r="AC81" s="155"/>
      <c r="AD81" s="155"/>
      <c r="AE81" s="155"/>
      <c r="AF81" s="155"/>
      <c r="AG81" s="155"/>
      <c r="AH81" s="155"/>
      <c r="AI81" s="155"/>
    </row>
    <row r="82" spans="1:35" ht="31.5" customHeight="1" x14ac:dyDescent="0.35">
      <c r="A82" s="157"/>
      <c r="B82" s="157"/>
      <c r="C82" s="155"/>
      <c r="D82" s="203">
        <v>1999</v>
      </c>
      <c r="E82" s="204">
        <v>1338669</v>
      </c>
      <c r="F82" s="204">
        <v>7119767</v>
      </c>
      <c r="G82" s="204">
        <v>188021</v>
      </c>
      <c r="H82" s="155"/>
      <c r="I82" s="155"/>
      <c r="J82" s="155"/>
      <c r="K82" s="155"/>
      <c r="L82" s="158"/>
      <c r="M82" s="158"/>
      <c r="N82" s="158"/>
      <c r="O82" s="158"/>
      <c r="P82" s="155"/>
      <c r="Q82" s="155"/>
      <c r="R82" s="155"/>
      <c r="S82" s="155"/>
      <c r="T82" s="155"/>
      <c r="U82" s="160" t="s">
        <v>369</v>
      </c>
      <c r="V82" s="161" t="s">
        <v>133</v>
      </c>
      <c r="W82" s="161" t="s">
        <v>134</v>
      </c>
      <c r="X82" s="161" t="s">
        <v>370</v>
      </c>
      <c r="Y82" s="161">
        <v>160.61500000000001</v>
      </c>
      <c r="Z82" s="161" t="s">
        <v>136</v>
      </c>
      <c r="AA82" s="155"/>
      <c r="AB82" s="155"/>
      <c r="AC82" s="155"/>
      <c r="AD82" s="155"/>
      <c r="AE82" s="155"/>
      <c r="AF82" s="155"/>
      <c r="AG82" s="155"/>
      <c r="AH82" s="155"/>
      <c r="AI82" s="155"/>
    </row>
    <row r="83" spans="1:35" ht="15.6" x14ac:dyDescent="0.35">
      <c r="A83" s="157"/>
      <c r="B83" s="157"/>
      <c r="C83" s="155"/>
      <c r="D83" s="203">
        <v>2000</v>
      </c>
      <c r="E83" s="204">
        <v>429449</v>
      </c>
      <c r="F83" s="204">
        <v>7546512</v>
      </c>
      <c r="G83" s="204">
        <v>56907</v>
      </c>
      <c r="H83" s="155"/>
      <c r="I83" s="155"/>
      <c r="J83" s="155"/>
      <c r="K83" s="155"/>
      <c r="L83" s="158"/>
      <c r="M83" s="158"/>
      <c r="N83" s="158"/>
      <c r="O83" s="158"/>
      <c r="P83" s="155"/>
      <c r="Q83" s="155"/>
      <c r="R83" s="155"/>
      <c r="S83" s="155"/>
      <c r="T83" s="155"/>
      <c r="U83" s="160" t="s">
        <v>372</v>
      </c>
      <c r="V83" s="161" t="s">
        <v>133</v>
      </c>
      <c r="W83" s="161" t="s">
        <v>134</v>
      </c>
      <c r="X83" s="161" t="s">
        <v>373</v>
      </c>
      <c r="Y83" s="161">
        <v>1919.6590000000001</v>
      </c>
      <c r="Z83" s="161" t="s">
        <v>136</v>
      </c>
      <c r="AA83" s="155"/>
      <c r="AB83" s="155"/>
      <c r="AC83" s="155"/>
      <c r="AD83" s="155"/>
      <c r="AE83" s="155"/>
      <c r="AF83" s="155"/>
      <c r="AG83" s="155"/>
      <c r="AH83" s="155"/>
      <c r="AI83" s="155"/>
    </row>
    <row r="84" spans="1:35" ht="15.6" x14ac:dyDescent="0.35">
      <c r="A84" s="157"/>
      <c r="B84" s="157"/>
      <c r="C84" s="155"/>
      <c r="D84" s="203">
        <v>2001</v>
      </c>
      <c r="E84" s="204">
        <v>21835</v>
      </c>
      <c r="F84" s="204">
        <v>9209302</v>
      </c>
      <c r="G84" s="204">
        <v>2371</v>
      </c>
      <c r="H84" s="155"/>
      <c r="I84" s="155"/>
      <c r="J84" s="155"/>
      <c r="K84" s="155"/>
      <c r="L84" s="158"/>
      <c r="M84" s="158"/>
      <c r="N84" s="158"/>
      <c r="O84" s="158"/>
      <c r="P84" s="155"/>
      <c r="Q84" s="155"/>
      <c r="R84" s="155"/>
      <c r="S84" s="155"/>
      <c r="T84" s="155"/>
      <c r="U84" s="160" t="s">
        <v>374</v>
      </c>
      <c r="V84" s="161" t="s">
        <v>133</v>
      </c>
      <c r="W84" s="161" t="s">
        <v>134</v>
      </c>
      <c r="X84" s="161" t="s">
        <v>375</v>
      </c>
      <c r="Y84" s="161">
        <v>2558.212</v>
      </c>
      <c r="Z84" s="161" t="s">
        <v>136</v>
      </c>
      <c r="AA84" s="155"/>
      <c r="AB84" s="155"/>
      <c r="AC84" s="155"/>
      <c r="AD84" s="155"/>
      <c r="AE84" s="155"/>
      <c r="AF84" s="155"/>
      <c r="AG84" s="155"/>
      <c r="AH84" s="155"/>
      <c r="AI84" s="155"/>
    </row>
    <row r="85" spans="1:35" ht="15.6" x14ac:dyDescent="0.35">
      <c r="A85" s="157"/>
      <c r="B85" s="157"/>
      <c r="C85" s="155"/>
      <c r="D85" s="203">
        <v>2002</v>
      </c>
      <c r="E85" s="204">
        <v>32964</v>
      </c>
      <c r="F85" s="204">
        <v>9561628</v>
      </c>
      <c r="G85" s="204">
        <v>3448</v>
      </c>
      <c r="H85" s="155"/>
      <c r="I85" s="155"/>
      <c r="J85" s="155"/>
      <c r="K85" s="155"/>
      <c r="L85" s="158"/>
      <c r="M85" s="158"/>
      <c r="N85" s="158"/>
      <c r="O85" s="158"/>
      <c r="P85" s="155"/>
      <c r="Q85" s="155"/>
      <c r="R85" s="155"/>
      <c r="S85" s="155"/>
      <c r="T85" s="155"/>
      <c r="U85" s="160" t="s">
        <v>376</v>
      </c>
      <c r="V85" s="161" t="s">
        <v>133</v>
      </c>
      <c r="W85" s="161" t="s">
        <v>134</v>
      </c>
      <c r="X85" s="161" t="s">
        <v>377</v>
      </c>
      <c r="Y85" s="161">
        <v>3197.7649999999999</v>
      </c>
      <c r="Z85" s="161" t="s">
        <v>136</v>
      </c>
      <c r="AA85" s="155"/>
      <c r="AB85" s="155"/>
      <c r="AC85" s="155"/>
      <c r="AD85" s="155"/>
      <c r="AE85" s="155"/>
      <c r="AF85" s="155"/>
      <c r="AG85" s="155"/>
      <c r="AH85" s="155"/>
      <c r="AI85" s="155"/>
    </row>
    <row r="86" spans="1:35" ht="15.6" x14ac:dyDescent="0.35">
      <c r="A86" s="157"/>
      <c r="B86" s="157"/>
      <c r="C86" s="155"/>
      <c r="D86" s="203">
        <v>2003</v>
      </c>
      <c r="E86" s="204">
        <v>12079</v>
      </c>
      <c r="F86" s="204">
        <v>8536047</v>
      </c>
      <c r="G86" s="204">
        <v>1415</v>
      </c>
      <c r="H86" s="155"/>
      <c r="I86" s="155"/>
      <c r="J86" s="155"/>
      <c r="K86" s="155"/>
      <c r="L86" s="158"/>
      <c r="M86" s="158"/>
      <c r="N86" s="158"/>
      <c r="O86" s="158"/>
      <c r="P86" s="155"/>
      <c r="Q86" s="155"/>
      <c r="R86" s="155"/>
      <c r="S86" s="155"/>
      <c r="T86" s="155"/>
      <c r="U86" s="160" t="s">
        <v>379</v>
      </c>
      <c r="V86" s="161" t="s">
        <v>133</v>
      </c>
      <c r="W86" s="161" t="s">
        <v>134</v>
      </c>
      <c r="X86" s="161" t="s">
        <v>380</v>
      </c>
      <c r="Y86" s="161">
        <v>4157.0940000000001</v>
      </c>
      <c r="Z86" s="161" t="s">
        <v>136</v>
      </c>
      <c r="AA86" s="155"/>
      <c r="AB86" s="155"/>
      <c r="AC86" s="155"/>
      <c r="AD86" s="155"/>
      <c r="AE86" s="155"/>
      <c r="AF86" s="155"/>
      <c r="AG86" s="155"/>
      <c r="AH86" s="155"/>
      <c r="AI86" s="155"/>
    </row>
    <row r="87" spans="1:35" ht="15.6" x14ac:dyDescent="0.35">
      <c r="A87" s="157"/>
      <c r="B87" s="157"/>
      <c r="C87" s="155"/>
      <c r="D87" s="203">
        <v>2004</v>
      </c>
      <c r="E87" s="204">
        <v>894868</v>
      </c>
      <c r="F87" s="204">
        <v>5856977</v>
      </c>
      <c r="G87" s="204">
        <v>152787</v>
      </c>
      <c r="H87" s="155"/>
      <c r="I87" s="155"/>
      <c r="J87" s="155"/>
      <c r="K87" s="155"/>
      <c r="L87" s="158"/>
      <c r="M87" s="158"/>
      <c r="N87" s="158"/>
      <c r="O87" s="158"/>
      <c r="P87" s="155"/>
      <c r="Q87" s="155"/>
      <c r="R87" s="155"/>
      <c r="S87" s="155"/>
      <c r="T87" s="155"/>
      <c r="U87" s="160" t="s">
        <v>382</v>
      </c>
      <c r="V87" s="161" t="s">
        <v>133</v>
      </c>
      <c r="W87" s="161" t="s">
        <v>134</v>
      </c>
      <c r="X87" s="161" t="s">
        <v>383</v>
      </c>
      <c r="Y87" s="161">
        <v>181</v>
      </c>
      <c r="Z87" s="161" t="s">
        <v>136</v>
      </c>
      <c r="AA87" s="155"/>
      <c r="AB87" s="155"/>
      <c r="AC87" s="155"/>
      <c r="AD87" s="155"/>
      <c r="AE87" s="155"/>
      <c r="AF87" s="155"/>
      <c r="AG87" s="155"/>
      <c r="AH87" s="155"/>
      <c r="AI87" s="155"/>
    </row>
    <row r="88" spans="1:35" ht="29.4" x14ac:dyDescent="0.35">
      <c r="A88" s="157"/>
      <c r="B88" s="157"/>
      <c r="C88" s="155"/>
      <c r="D88" s="203">
        <v>2005</v>
      </c>
      <c r="E88" s="204">
        <v>795299</v>
      </c>
      <c r="F88" s="204">
        <v>7640698</v>
      </c>
      <c r="G88" s="204">
        <v>104087</v>
      </c>
      <c r="H88" s="155"/>
      <c r="I88" s="155"/>
      <c r="J88" s="155"/>
      <c r="K88" s="155"/>
      <c r="L88" s="158"/>
      <c r="M88" s="158"/>
      <c r="N88" s="158"/>
      <c r="O88" s="158"/>
      <c r="P88" s="155"/>
      <c r="Q88" s="155"/>
      <c r="R88" s="155"/>
      <c r="S88" s="155"/>
      <c r="T88" s="155"/>
      <c r="U88" s="160" t="s">
        <v>385</v>
      </c>
      <c r="V88" s="161" t="s">
        <v>133</v>
      </c>
      <c r="W88" s="161" t="s">
        <v>134</v>
      </c>
      <c r="X88" s="161" t="s">
        <v>386</v>
      </c>
      <c r="Y88" s="161">
        <v>64.694999999999993</v>
      </c>
      <c r="Z88" s="161" t="s">
        <v>136</v>
      </c>
      <c r="AA88" s="155"/>
      <c r="AB88" s="155"/>
      <c r="AC88" s="155"/>
      <c r="AD88" s="155"/>
      <c r="AE88" s="155"/>
      <c r="AF88" s="155"/>
      <c r="AG88" s="155"/>
      <c r="AH88" s="155"/>
      <c r="AI88" s="155"/>
    </row>
    <row r="89" spans="1:35" ht="29.4" x14ac:dyDescent="0.35">
      <c r="A89" s="157"/>
      <c r="B89" s="157"/>
      <c r="C89" s="155"/>
      <c r="D89" s="203">
        <v>2006</v>
      </c>
      <c r="E89" s="204">
        <v>1677424</v>
      </c>
      <c r="F89" s="204">
        <v>5515116</v>
      </c>
      <c r="G89" s="203" t="s">
        <v>365</v>
      </c>
      <c r="H89" s="155"/>
      <c r="I89" s="155"/>
      <c r="J89" s="155"/>
      <c r="K89" s="155"/>
      <c r="L89" s="158"/>
      <c r="M89" s="158"/>
      <c r="N89" s="158"/>
      <c r="O89" s="158"/>
      <c r="P89" s="155"/>
      <c r="Q89" s="155"/>
      <c r="R89" s="155"/>
      <c r="S89" s="155"/>
      <c r="T89" s="155"/>
      <c r="U89" s="160" t="s">
        <v>388</v>
      </c>
      <c r="V89" s="161" t="s">
        <v>133</v>
      </c>
      <c r="W89" s="161" t="s">
        <v>134</v>
      </c>
      <c r="X89" s="161" t="s">
        <v>389</v>
      </c>
      <c r="Y89" s="161">
        <v>88.956000000000003</v>
      </c>
      <c r="Z89" s="161" t="s">
        <v>136</v>
      </c>
      <c r="AA89" s="155"/>
      <c r="AB89" s="155"/>
      <c r="AC89" s="155"/>
      <c r="AD89" s="155"/>
      <c r="AE89" s="155"/>
      <c r="AF89" s="155"/>
      <c r="AG89" s="155"/>
      <c r="AH89" s="155"/>
      <c r="AI89" s="155"/>
    </row>
    <row r="90" spans="1:35" ht="29.4" x14ac:dyDescent="0.35">
      <c r="A90" s="157"/>
      <c r="B90" s="157"/>
      <c r="C90" s="155"/>
      <c r="D90" s="203">
        <v>2007</v>
      </c>
      <c r="E90" s="204">
        <v>991126</v>
      </c>
      <c r="F90" s="203" t="s">
        <v>368</v>
      </c>
      <c r="G90" s="204">
        <v>107055</v>
      </c>
      <c r="H90" s="155"/>
      <c r="I90" s="155"/>
      <c r="J90" s="155"/>
      <c r="K90" s="155"/>
      <c r="L90" s="158"/>
      <c r="M90" s="158"/>
      <c r="N90" s="158"/>
      <c r="O90" s="158"/>
      <c r="P90" s="155"/>
      <c r="Q90" s="155"/>
      <c r="R90" s="155"/>
      <c r="S90" s="155"/>
      <c r="T90" s="155"/>
      <c r="U90" s="160" t="s">
        <v>390</v>
      </c>
      <c r="V90" s="161" t="s">
        <v>133</v>
      </c>
      <c r="W90" s="161" t="s">
        <v>134</v>
      </c>
      <c r="X90" s="161" t="s">
        <v>391</v>
      </c>
      <c r="Y90" s="161">
        <v>161.738</v>
      </c>
      <c r="Z90" s="161" t="s">
        <v>136</v>
      </c>
      <c r="AA90" s="155"/>
      <c r="AB90" s="155"/>
      <c r="AC90" s="155"/>
      <c r="AD90" s="155"/>
      <c r="AE90" s="155"/>
      <c r="AF90" s="155"/>
      <c r="AG90" s="155"/>
      <c r="AH90" s="155"/>
      <c r="AI90" s="155"/>
    </row>
    <row r="91" spans="1:35" ht="29.4" x14ac:dyDescent="0.35">
      <c r="A91" s="157"/>
      <c r="B91" s="157"/>
      <c r="C91" s="155"/>
      <c r="D91" s="203">
        <v>2008</v>
      </c>
      <c r="E91" s="203" t="s">
        <v>371</v>
      </c>
      <c r="F91" s="204">
        <v>8030233</v>
      </c>
      <c r="G91" s="204">
        <v>334703</v>
      </c>
      <c r="H91" s="155"/>
      <c r="I91" s="155"/>
      <c r="J91" s="155"/>
      <c r="K91" s="155"/>
      <c r="L91" s="158"/>
      <c r="M91" s="158"/>
      <c r="N91" s="158"/>
      <c r="O91" s="158"/>
      <c r="P91" s="155"/>
      <c r="Q91" s="155"/>
      <c r="R91" s="155"/>
      <c r="S91" s="155"/>
      <c r="T91" s="155"/>
      <c r="U91" s="160" t="s">
        <v>392</v>
      </c>
      <c r="V91" s="161" t="s">
        <v>133</v>
      </c>
      <c r="W91" s="161" t="s">
        <v>134</v>
      </c>
      <c r="X91" s="161" t="s">
        <v>393</v>
      </c>
      <c r="Y91" s="161">
        <v>202.173</v>
      </c>
      <c r="Z91" s="161" t="s">
        <v>136</v>
      </c>
      <c r="AA91" s="155"/>
      <c r="AB91" s="155"/>
      <c r="AC91" s="155"/>
      <c r="AD91" s="155"/>
      <c r="AE91" s="155"/>
      <c r="AF91" s="155"/>
      <c r="AG91" s="155"/>
      <c r="AH91" s="155"/>
      <c r="AI91" s="155"/>
    </row>
    <row r="92" spans="1:35" ht="29.4" x14ac:dyDescent="0.35">
      <c r="A92" s="157"/>
      <c r="B92" s="157"/>
      <c r="C92" s="155"/>
      <c r="D92" s="203">
        <v>2009</v>
      </c>
      <c r="E92" s="204">
        <v>2252544</v>
      </c>
      <c r="F92" s="204">
        <v>7903488</v>
      </c>
      <c r="G92" s="204">
        <v>285006</v>
      </c>
      <c r="H92" s="155"/>
      <c r="I92" s="155"/>
      <c r="J92" s="155"/>
      <c r="K92" s="155"/>
      <c r="L92" s="158"/>
      <c r="M92" s="158"/>
      <c r="N92" s="158"/>
      <c r="O92" s="158"/>
      <c r="P92" s="155"/>
      <c r="Q92" s="155"/>
      <c r="R92" s="155"/>
      <c r="S92" s="155"/>
      <c r="T92" s="155"/>
      <c r="U92" s="160" t="s">
        <v>394</v>
      </c>
      <c r="V92" s="161" t="s">
        <v>133</v>
      </c>
      <c r="W92" s="161" t="s">
        <v>134</v>
      </c>
      <c r="X92" s="161" t="s">
        <v>395</v>
      </c>
      <c r="Y92" s="161">
        <v>303.25900000000001</v>
      </c>
      <c r="Z92" s="161" t="s">
        <v>136</v>
      </c>
      <c r="AA92" s="155"/>
      <c r="AB92" s="155"/>
      <c r="AC92" s="155"/>
      <c r="AD92" s="155"/>
      <c r="AE92" s="155"/>
      <c r="AF92" s="155"/>
      <c r="AG92" s="155"/>
      <c r="AH92" s="155"/>
      <c r="AI92" s="155"/>
    </row>
    <row r="93" spans="1:35" ht="15.6" x14ac:dyDescent="0.35">
      <c r="A93" s="157"/>
      <c r="B93" s="157"/>
      <c r="C93" s="155"/>
      <c r="D93" s="203">
        <v>2010</v>
      </c>
      <c r="E93" s="204">
        <v>872582</v>
      </c>
      <c r="F93" s="204">
        <v>9903488</v>
      </c>
      <c r="G93" s="204">
        <v>88109</v>
      </c>
      <c r="H93" s="155"/>
      <c r="I93" s="155"/>
      <c r="J93" s="155"/>
      <c r="K93" s="155"/>
      <c r="L93" s="158"/>
      <c r="M93" s="158"/>
      <c r="N93" s="158"/>
      <c r="O93" s="158"/>
      <c r="P93" s="155"/>
      <c r="Q93" s="155"/>
      <c r="R93" s="155"/>
      <c r="S93" s="155"/>
      <c r="T93" s="155"/>
      <c r="U93" s="160" t="s">
        <v>396</v>
      </c>
      <c r="V93" s="161" t="s">
        <v>133</v>
      </c>
      <c r="W93" s="161" t="s">
        <v>134</v>
      </c>
      <c r="X93" s="161" t="s">
        <v>397</v>
      </c>
      <c r="Y93" s="161">
        <v>0.53</v>
      </c>
      <c r="Z93" s="161" t="s">
        <v>136</v>
      </c>
      <c r="AA93" s="155"/>
      <c r="AB93" s="155"/>
      <c r="AC93" s="155"/>
      <c r="AD93" s="155"/>
      <c r="AE93" s="155"/>
      <c r="AF93" s="155"/>
      <c r="AG93" s="155"/>
      <c r="AH93" s="155"/>
      <c r="AI93" s="155"/>
    </row>
    <row r="94" spans="1:35" ht="15.6" x14ac:dyDescent="0.35">
      <c r="A94" s="157"/>
      <c r="B94" s="157"/>
      <c r="C94" s="155"/>
      <c r="D94" s="203">
        <v>2011</v>
      </c>
      <c r="E94" s="203" t="s">
        <v>378</v>
      </c>
      <c r="F94" s="204">
        <v>9534884</v>
      </c>
      <c r="G94" s="204">
        <v>214439</v>
      </c>
      <c r="H94" s="155"/>
      <c r="I94" s="155"/>
      <c r="J94" s="155"/>
      <c r="K94" s="155"/>
      <c r="L94" s="158"/>
      <c r="M94" s="158"/>
      <c r="N94" s="158"/>
      <c r="O94" s="158"/>
      <c r="P94" s="155"/>
      <c r="Q94" s="155"/>
      <c r="R94" s="155"/>
      <c r="S94" s="155"/>
      <c r="T94" s="155"/>
      <c r="U94" s="160" t="s">
        <v>398</v>
      </c>
      <c r="V94" s="161" t="s">
        <v>133</v>
      </c>
      <c r="W94" s="161" t="s">
        <v>134</v>
      </c>
      <c r="X94" s="161" t="s">
        <v>399</v>
      </c>
      <c r="Y94" s="161">
        <v>0.79500000000000004</v>
      </c>
      <c r="Z94" s="161" t="s">
        <v>136</v>
      </c>
      <c r="AA94" s="155"/>
      <c r="AB94" s="155"/>
      <c r="AC94" s="155"/>
      <c r="AD94" s="155"/>
      <c r="AE94" s="155"/>
      <c r="AF94" s="155"/>
      <c r="AG94" s="155"/>
      <c r="AH94" s="155"/>
      <c r="AI94" s="155"/>
    </row>
    <row r="95" spans="1:35" ht="15.6" x14ac:dyDescent="0.35">
      <c r="A95" s="157"/>
      <c r="B95" s="157"/>
      <c r="C95" s="155"/>
      <c r="D95" s="203">
        <v>2012</v>
      </c>
      <c r="E95" s="204">
        <v>2926451</v>
      </c>
      <c r="F95" s="203" t="s">
        <v>381</v>
      </c>
      <c r="G95" s="204">
        <v>300795</v>
      </c>
      <c r="H95" s="155"/>
      <c r="I95" s="155"/>
      <c r="J95" s="155"/>
      <c r="K95" s="155"/>
      <c r="L95" s="158"/>
      <c r="M95" s="158"/>
      <c r="N95" s="158"/>
      <c r="O95" s="158"/>
      <c r="P95" s="155"/>
      <c r="Q95" s="155"/>
      <c r="R95" s="155"/>
      <c r="S95" s="155"/>
      <c r="T95" s="155"/>
      <c r="U95" s="160" t="s">
        <v>400</v>
      </c>
      <c r="V95" s="161" t="s">
        <v>133</v>
      </c>
      <c r="W95" s="161" t="s">
        <v>134</v>
      </c>
      <c r="X95" s="161" t="s">
        <v>401</v>
      </c>
      <c r="Y95" s="161">
        <v>1.06</v>
      </c>
      <c r="Z95" s="161" t="s">
        <v>136</v>
      </c>
      <c r="AA95" s="155"/>
      <c r="AB95" s="155"/>
      <c r="AC95" s="155"/>
      <c r="AD95" s="155"/>
      <c r="AE95" s="155"/>
      <c r="AF95" s="155"/>
      <c r="AG95" s="155"/>
      <c r="AH95" s="155"/>
      <c r="AI95" s="155"/>
    </row>
    <row r="96" spans="1:35" ht="29.4" customHeight="1" x14ac:dyDescent="0.35">
      <c r="A96" s="157"/>
      <c r="B96" s="157"/>
      <c r="C96" s="155"/>
      <c r="D96" s="203">
        <v>2013</v>
      </c>
      <c r="E96" s="204">
        <v>1449106</v>
      </c>
      <c r="F96" s="203" t="s">
        <v>384</v>
      </c>
      <c r="G96" s="204">
        <v>135064</v>
      </c>
      <c r="H96" s="155"/>
      <c r="I96" s="155"/>
      <c r="J96" s="155"/>
      <c r="K96" s="155"/>
      <c r="L96" s="158"/>
      <c r="M96" s="158"/>
      <c r="N96" s="158"/>
      <c r="O96" s="158"/>
      <c r="P96" s="155"/>
      <c r="Q96" s="155"/>
      <c r="R96" s="155"/>
      <c r="S96" s="155"/>
      <c r="T96" s="155"/>
      <c r="U96" s="160" t="s">
        <v>402</v>
      </c>
      <c r="V96" s="161" t="s">
        <v>133</v>
      </c>
      <c r="W96" s="161" t="s">
        <v>134</v>
      </c>
      <c r="X96" s="161" t="s">
        <v>403</v>
      </c>
      <c r="Y96" s="161">
        <v>1.325</v>
      </c>
      <c r="Z96" s="161" t="s">
        <v>136</v>
      </c>
      <c r="AA96" s="155"/>
      <c r="AB96" s="155"/>
      <c r="AC96" s="155"/>
      <c r="AD96" s="155"/>
      <c r="AE96" s="155"/>
      <c r="AF96" s="155"/>
      <c r="AG96" s="155"/>
      <c r="AH96" s="155"/>
      <c r="AI96" s="155"/>
    </row>
    <row r="97" spans="1:35" ht="31.5" customHeight="1" x14ac:dyDescent="0.35">
      <c r="A97" s="157"/>
      <c r="B97" s="157"/>
      <c r="C97" s="155"/>
      <c r="D97" s="203">
        <v>2014</v>
      </c>
      <c r="E97" s="203" t="s">
        <v>387</v>
      </c>
      <c r="F97" s="204">
        <v>11727907</v>
      </c>
      <c r="G97" s="204">
        <v>46452</v>
      </c>
      <c r="H97" s="155"/>
      <c r="I97" s="155"/>
      <c r="J97" s="155"/>
      <c r="K97" s="155"/>
      <c r="L97" s="158"/>
      <c r="M97" s="158"/>
      <c r="N97" s="158"/>
      <c r="O97" s="158"/>
      <c r="P97" s="155"/>
      <c r="Q97" s="155"/>
      <c r="R97" s="155"/>
      <c r="S97" s="155"/>
      <c r="T97" s="155"/>
      <c r="U97" s="160" t="s">
        <v>404</v>
      </c>
      <c r="V97" s="161" t="s">
        <v>133</v>
      </c>
      <c r="W97" s="161" t="s">
        <v>134</v>
      </c>
      <c r="X97" s="161" t="s">
        <v>405</v>
      </c>
      <c r="Y97" s="161">
        <v>1.59</v>
      </c>
      <c r="Z97" s="161" t="s">
        <v>136</v>
      </c>
      <c r="AA97" s="155"/>
      <c r="AB97" s="155"/>
      <c r="AC97" s="155"/>
      <c r="AD97" s="155"/>
      <c r="AE97" s="155"/>
      <c r="AF97" s="155"/>
      <c r="AG97" s="155"/>
      <c r="AH97" s="155"/>
      <c r="AI97" s="155"/>
    </row>
    <row r="98" spans="1:35" ht="31.5" customHeight="1" x14ac:dyDescent="0.35">
      <c r="A98" s="157"/>
      <c r="B98" s="157"/>
      <c r="C98" s="155"/>
      <c r="D98" s="203">
        <v>2015</v>
      </c>
      <c r="E98" s="204">
        <v>700284</v>
      </c>
      <c r="F98" s="204">
        <v>12127907</v>
      </c>
      <c r="G98" s="204">
        <v>57742</v>
      </c>
      <c r="H98" s="155"/>
      <c r="I98" s="155"/>
      <c r="J98" s="155"/>
      <c r="K98" s="155"/>
      <c r="L98" s="158"/>
      <c r="M98" s="158"/>
      <c r="N98" s="158"/>
      <c r="O98" s="158"/>
      <c r="P98" s="155"/>
      <c r="Q98" s="155"/>
      <c r="R98" s="155"/>
      <c r="S98" s="155"/>
      <c r="T98" s="155"/>
      <c r="U98" s="160" t="s">
        <v>406</v>
      </c>
      <c r="V98" s="161" t="s">
        <v>133</v>
      </c>
      <c r="W98" s="161" t="s">
        <v>134</v>
      </c>
      <c r="X98" s="161" t="s">
        <v>407</v>
      </c>
      <c r="Y98" s="161">
        <v>20.03</v>
      </c>
      <c r="Z98" s="161" t="s">
        <v>136</v>
      </c>
      <c r="AA98" s="155"/>
      <c r="AB98" s="155"/>
      <c r="AC98" s="155"/>
      <c r="AD98" s="155"/>
      <c r="AE98" s="155"/>
      <c r="AF98" s="155"/>
      <c r="AG98" s="155"/>
      <c r="AH98" s="155"/>
      <c r="AI98" s="155"/>
    </row>
    <row r="99" spans="1:35" ht="15.6" x14ac:dyDescent="0.35">
      <c r="A99" s="157"/>
      <c r="B99" s="157"/>
      <c r="C99" s="155"/>
      <c r="D99" s="203">
        <v>2016</v>
      </c>
      <c r="E99" s="204">
        <v>340764</v>
      </c>
      <c r="F99" s="204">
        <v>12274419</v>
      </c>
      <c r="G99" s="204">
        <v>27762</v>
      </c>
      <c r="H99" s="155"/>
      <c r="I99" s="155"/>
      <c r="J99" s="155"/>
      <c r="K99" s="155"/>
      <c r="L99" s="158"/>
      <c r="M99" s="158"/>
      <c r="N99" s="158"/>
      <c r="O99" s="158"/>
      <c r="P99" s="155"/>
      <c r="Q99" s="155"/>
      <c r="R99" s="155"/>
      <c r="S99" s="155"/>
      <c r="T99" s="155"/>
      <c r="U99" s="160" t="s">
        <v>408</v>
      </c>
      <c r="V99" s="161" t="s">
        <v>133</v>
      </c>
      <c r="W99" s="161" t="s">
        <v>134</v>
      </c>
      <c r="X99" s="161" t="s">
        <v>409</v>
      </c>
      <c r="Y99" s="161">
        <v>40.049999999999997</v>
      </c>
      <c r="Z99" s="161" t="s">
        <v>136</v>
      </c>
      <c r="AA99" s="155"/>
      <c r="AB99" s="155"/>
      <c r="AC99" s="155"/>
      <c r="AD99" s="155"/>
      <c r="AE99" s="155"/>
      <c r="AF99" s="155"/>
      <c r="AG99" s="155"/>
      <c r="AH99" s="155"/>
      <c r="AI99" s="155"/>
    </row>
    <row r="100" spans="1:35" ht="15.6" x14ac:dyDescent="0.35">
      <c r="A100" s="157"/>
      <c r="B100" s="157"/>
      <c r="C100" s="155"/>
      <c r="D100" s="203">
        <v>2017</v>
      </c>
      <c r="E100" s="204">
        <v>183343</v>
      </c>
      <c r="F100" s="204">
        <v>12725581</v>
      </c>
      <c r="G100" s="204">
        <v>14407</v>
      </c>
      <c r="H100" s="155"/>
      <c r="I100" s="155"/>
      <c r="J100" s="155"/>
      <c r="K100" s="155"/>
      <c r="L100" s="158"/>
      <c r="M100" s="158"/>
      <c r="N100" s="158"/>
      <c r="O100" s="158"/>
      <c r="P100" s="155"/>
      <c r="Q100" s="155"/>
      <c r="R100" s="155"/>
      <c r="S100" s="155"/>
      <c r="T100" s="155"/>
      <c r="U100" s="160" t="s">
        <v>410</v>
      </c>
      <c r="V100" s="161" t="s">
        <v>133</v>
      </c>
      <c r="W100" s="161" t="s">
        <v>134</v>
      </c>
      <c r="X100" s="161" t="s">
        <v>411</v>
      </c>
      <c r="Y100" s="161">
        <v>53.4</v>
      </c>
      <c r="Z100" s="161" t="s">
        <v>136</v>
      </c>
      <c r="AA100" s="155"/>
      <c r="AB100" s="155"/>
      <c r="AC100" s="155"/>
      <c r="AD100" s="155"/>
      <c r="AE100" s="155"/>
      <c r="AF100" s="155"/>
      <c r="AG100" s="155"/>
      <c r="AH100" s="155"/>
      <c r="AI100" s="155"/>
    </row>
    <row r="101" spans="1:35" ht="15.6" x14ac:dyDescent="0.35">
      <c r="A101" s="157"/>
      <c r="B101" s="157"/>
      <c r="C101" s="155"/>
      <c r="D101" s="203">
        <v>2018</v>
      </c>
      <c r="E101" s="204">
        <v>316695</v>
      </c>
      <c r="F101" s="204">
        <v>12875581</v>
      </c>
      <c r="G101" s="204">
        <v>24597</v>
      </c>
      <c r="H101" s="155"/>
      <c r="I101" s="155"/>
      <c r="J101" s="155"/>
      <c r="K101" s="155"/>
      <c r="L101" s="158"/>
      <c r="M101" s="158"/>
      <c r="N101" s="158"/>
      <c r="O101" s="158"/>
      <c r="P101" s="155"/>
      <c r="Q101" s="155"/>
      <c r="R101" s="155"/>
      <c r="S101" s="155"/>
      <c r="T101" s="155"/>
      <c r="U101" s="160" t="s">
        <v>412</v>
      </c>
      <c r="V101" s="161" t="s">
        <v>133</v>
      </c>
      <c r="W101" s="161" t="s">
        <v>134</v>
      </c>
      <c r="X101" s="161" t="s">
        <v>413</v>
      </c>
      <c r="Y101" s="161">
        <v>49.42</v>
      </c>
      <c r="Z101" s="161" t="s">
        <v>136</v>
      </c>
      <c r="AA101" s="155"/>
      <c r="AB101" s="155"/>
      <c r="AC101" s="155"/>
      <c r="AD101" s="155"/>
      <c r="AE101" s="155"/>
      <c r="AF101" s="155"/>
      <c r="AG101" s="155"/>
      <c r="AH101" s="155"/>
      <c r="AI101" s="155"/>
    </row>
    <row r="102" spans="1:35" ht="43.8" x14ac:dyDescent="0.35">
      <c r="A102" s="157"/>
      <c r="B102" s="157"/>
      <c r="C102" s="155"/>
      <c r="D102" s="203">
        <v>2019</v>
      </c>
      <c r="E102" s="204">
        <v>187149</v>
      </c>
      <c r="F102" s="204">
        <v>14405814</v>
      </c>
      <c r="G102" s="204">
        <v>12991</v>
      </c>
      <c r="H102" s="155"/>
      <c r="I102" s="155"/>
      <c r="J102" s="155"/>
      <c r="K102" s="155"/>
      <c r="L102" s="158"/>
      <c r="M102" s="158"/>
      <c r="N102" s="158"/>
      <c r="O102" s="158"/>
      <c r="P102" s="155"/>
      <c r="Q102" s="155"/>
      <c r="R102" s="155"/>
      <c r="S102" s="155"/>
      <c r="T102" s="155"/>
      <c r="U102" s="160" t="s">
        <v>414</v>
      </c>
      <c r="V102" s="161" t="s">
        <v>133</v>
      </c>
      <c r="W102" s="161" t="s">
        <v>134</v>
      </c>
      <c r="X102" s="161" t="s">
        <v>415</v>
      </c>
      <c r="Y102" s="161">
        <v>30.454999999999998</v>
      </c>
      <c r="Z102" s="161" t="s">
        <v>136</v>
      </c>
      <c r="AA102" s="155"/>
      <c r="AB102" s="155"/>
      <c r="AC102" s="155"/>
      <c r="AD102" s="155"/>
      <c r="AE102" s="155"/>
      <c r="AF102" s="155"/>
      <c r="AG102" s="155"/>
      <c r="AH102" s="155"/>
      <c r="AI102" s="155"/>
    </row>
    <row r="103" spans="1:35" ht="15.6" x14ac:dyDescent="0.35">
      <c r="A103" s="157"/>
      <c r="B103" s="157"/>
      <c r="C103" s="186"/>
      <c r="D103" s="186"/>
      <c r="E103" s="186"/>
      <c r="F103" s="186"/>
      <c r="G103" s="186"/>
      <c r="H103" s="186"/>
      <c r="I103" s="186"/>
      <c r="J103" s="186"/>
      <c r="K103" s="155"/>
      <c r="L103" s="158"/>
      <c r="M103" s="158"/>
      <c r="N103" s="158"/>
      <c r="O103" s="158"/>
      <c r="P103" s="155"/>
      <c r="Q103" s="155"/>
      <c r="R103" s="155"/>
      <c r="S103" s="155"/>
      <c r="T103" s="155"/>
      <c r="U103" s="160" t="s">
        <v>416</v>
      </c>
      <c r="V103" s="161" t="s">
        <v>133</v>
      </c>
      <c r="W103" s="161" t="s">
        <v>134</v>
      </c>
      <c r="X103" s="161" t="s">
        <v>417</v>
      </c>
      <c r="Y103" s="161">
        <v>65.475999999999999</v>
      </c>
      <c r="Z103" s="161" t="s">
        <v>136</v>
      </c>
      <c r="AA103" s="155"/>
      <c r="AB103" s="155"/>
      <c r="AC103" s="155"/>
      <c r="AD103" s="155"/>
      <c r="AE103" s="155"/>
      <c r="AF103" s="155"/>
      <c r="AG103" s="155"/>
      <c r="AH103" s="155"/>
      <c r="AI103" s="155"/>
    </row>
    <row r="104" spans="1:35" ht="29.4" x14ac:dyDescent="0.35">
      <c r="A104" s="157"/>
      <c r="B104" s="157"/>
      <c r="C104" s="186"/>
      <c r="D104" s="186"/>
      <c r="E104" s="186"/>
      <c r="F104" s="186"/>
      <c r="G104" s="186"/>
      <c r="H104" s="186"/>
      <c r="I104" s="186"/>
      <c r="J104" s="186"/>
      <c r="K104" s="155"/>
      <c r="L104" s="158"/>
      <c r="M104" s="158"/>
      <c r="N104" s="158"/>
      <c r="O104" s="158"/>
      <c r="P104" s="155"/>
      <c r="Q104" s="155"/>
      <c r="R104" s="155"/>
      <c r="S104" s="155"/>
      <c r="T104" s="155"/>
      <c r="U104" s="160" t="s">
        <v>418</v>
      </c>
      <c r="V104" s="161" t="s">
        <v>133</v>
      </c>
      <c r="W104" s="161" t="s">
        <v>134</v>
      </c>
      <c r="X104" s="161" t="s">
        <v>419</v>
      </c>
      <c r="Y104" s="161">
        <v>93.527000000000001</v>
      </c>
      <c r="Z104" s="161" t="s">
        <v>136</v>
      </c>
      <c r="AA104" s="155"/>
      <c r="AB104" s="155"/>
      <c r="AC104" s="155"/>
      <c r="AD104" s="155"/>
      <c r="AE104" s="155"/>
      <c r="AF104" s="155"/>
      <c r="AG104" s="155"/>
      <c r="AH104" s="155"/>
      <c r="AI104" s="155"/>
    </row>
    <row r="105" spans="1:35" ht="22.2" customHeight="1" x14ac:dyDescent="0.35">
      <c r="A105" s="205" t="s">
        <v>752</v>
      </c>
      <c r="B105" s="205"/>
      <c r="C105" s="205"/>
      <c r="D105" s="205"/>
      <c r="E105" s="205"/>
      <c r="F105" s="205"/>
      <c r="G105" s="205"/>
      <c r="H105" s="205"/>
      <c r="I105" s="205"/>
      <c r="J105" s="205"/>
      <c r="K105" s="205"/>
      <c r="L105" s="205"/>
      <c r="M105" s="158"/>
      <c r="N105" s="158"/>
      <c r="O105" s="158"/>
      <c r="P105" s="155"/>
      <c r="Q105" s="155"/>
      <c r="R105" s="155"/>
      <c r="S105" s="155"/>
      <c r="T105" s="155"/>
      <c r="U105" s="160" t="s">
        <v>420</v>
      </c>
      <c r="V105" s="161" t="s">
        <v>133</v>
      </c>
      <c r="W105" s="161" t="s">
        <v>134</v>
      </c>
      <c r="X105" s="161" t="s">
        <v>421</v>
      </c>
      <c r="Y105" s="161">
        <v>159.38</v>
      </c>
      <c r="Z105" s="161" t="s">
        <v>136</v>
      </c>
      <c r="AA105" s="155"/>
      <c r="AB105" s="155"/>
      <c r="AC105" s="155"/>
      <c r="AD105" s="155"/>
      <c r="AE105" s="155"/>
      <c r="AF105" s="155"/>
      <c r="AG105" s="155"/>
      <c r="AH105" s="155"/>
      <c r="AI105" s="155"/>
    </row>
    <row r="106" spans="1:35" ht="45.75" customHeight="1" x14ac:dyDescent="0.35">
      <c r="A106" s="206"/>
      <c r="B106" s="206"/>
      <c r="C106" s="186"/>
      <c r="D106" s="186"/>
      <c r="E106" s="186"/>
      <c r="F106" s="186"/>
      <c r="G106" s="186"/>
      <c r="H106" s="186"/>
      <c r="I106" s="186"/>
      <c r="J106" s="186"/>
      <c r="K106" s="187"/>
      <c r="L106" s="178"/>
      <c r="M106" s="178"/>
      <c r="N106" s="178"/>
      <c r="O106" s="178"/>
      <c r="P106" s="187"/>
      <c r="Q106" s="155"/>
      <c r="R106" s="155"/>
      <c r="S106" s="155"/>
      <c r="T106" s="155"/>
      <c r="U106" s="160" t="s">
        <v>422</v>
      </c>
      <c r="V106" s="161" t="s">
        <v>133</v>
      </c>
      <c r="W106" s="161" t="s">
        <v>134</v>
      </c>
      <c r="X106" s="161" t="s">
        <v>423</v>
      </c>
      <c r="Y106" s="161">
        <v>22.806999999999999</v>
      </c>
      <c r="Z106" s="161" t="s">
        <v>136</v>
      </c>
      <c r="AA106" s="155"/>
      <c r="AB106" s="155"/>
      <c r="AC106" s="155"/>
      <c r="AD106" s="155"/>
      <c r="AE106" s="155"/>
      <c r="AF106" s="155"/>
      <c r="AG106" s="155"/>
      <c r="AH106" s="155"/>
      <c r="AI106" s="155"/>
    </row>
    <row r="107" spans="1:35" ht="45.75" customHeight="1" x14ac:dyDescent="0.35">
      <c r="A107" s="485" t="s">
        <v>689</v>
      </c>
      <c r="B107" s="485"/>
      <c r="C107" s="485"/>
      <c r="D107" s="485"/>
      <c r="E107" s="485"/>
      <c r="F107" s="485"/>
      <c r="G107" s="485"/>
      <c r="H107" s="485"/>
      <c r="I107" s="485"/>
      <c r="J107" s="485"/>
      <c r="K107" s="485"/>
      <c r="L107" s="485"/>
      <c r="M107" s="158"/>
      <c r="N107" s="158"/>
      <c r="O107" s="158"/>
      <c r="P107" s="155"/>
      <c r="Q107" s="155"/>
      <c r="R107" s="155"/>
      <c r="S107" s="155"/>
      <c r="T107" s="155"/>
      <c r="U107" s="160" t="s">
        <v>424</v>
      </c>
      <c r="V107" s="161" t="s">
        <v>133</v>
      </c>
      <c r="W107" s="161" t="s">
        <v>134</v>
      </c>
      <c r="X107" s="161" t="s">
        <v>425</v>
      </c>
      <c r="Y107" s="161">
        <v>28.06</v>
      </c>
      <c r="Z107" s="161" t="s">
        <v>136</v>
      </c>
      <c r="AA107" s="155"/>
      <c r="AB107" s="155"/>
      <c r="AC107" s="155"/>
      <c r="AD107" s="155"/>
      <c r="AE107" s="155"/>
      <c r="AF107" s="155"/>
      <c r="AG107" s="155"/>
      <c r="AH107" s="155"/>
      <c r="AI107" s="155"/>
    </row>
    <row r="108" spans="1:35" ht="43.8" x14ac:dyDescent="0.35">
      <c r="A108" s="486" t="s">
        <v>690</v>
      </c>
      <c r="B108" s="486"/>
      <c r="C108" s="486"/>
      <c r="D108" s="486"/>
      <c r="E108" s="486"/>
      <c r="F108" s="486"/>
      <c r="G108" s="486"/>
      <c r="H108" s="486"/>
      <c r="I108" s="486"/>
      <c r="J108" s="486"/>
      <c r="K108" s="486"/>
      <c r="L108" s="486"/>
      <c r="M108" s="186"/>
      <c r="N108" s="186"/>
      <c r="O108" s="186"/>
      <c r="P108" s="186"/>
      <c r="Q108" s="186"/>
      <c r="R108" s="186"/>
      <c r="S108" s="155"/>
      <c r="T108" s="155"/>
      <c r="U108" s="160" t="s">
        <v>426</v>
      </c>
      <c r="V108" s="161" t="s">
        <v>133</v>
      </c>
      <c r="W108" s="161" t="s">
        <v>134</v>
      </c>
      <c r="X108" s="161" t="s">
        <v>427</v>
      </c>
      <c r="Y108" s="161">
        <v>61.774999999999999</v>
      </c>
      <c r="Z108" s="161" t="s">
        <v>136</v>
      </c>
      <c r="AA108" s="155"/>
      <c r="AB108" s="155"/>
      <c r="AC108" s="155"/>
      <c r="AD108" s="155"/>
      <c r="AE108" s="155"/>
      <c r="AF108" s="155"/>
      <c r="AG108" s="155"/>
      <c r="AH108" s="155"/>
      <c r="AI108" s="155"/>
    </row>
    <row r="109" spans="1:35" ht="15.6" x14ac:dyDescent="0.35">
      <c r="A109" s="486" t="s">
        <v>691</v>
      </c>
      <c r="B109" s="486"/>
      <c r="C109" s="486"/>
      <c r="D109" s="486"/>
      <c r="E109" s="486"/>
      <c r="F109" s="486"/>
      <c r="G109" s="486"/>
      <c r="H109" s="486"/>
      <c r="I109" s="486"/>
      <c r="J109" s="486"/>
      <c r="K109" s="486"/>
      <c r="L109" s="486"/>
      <c r="M109" s="186"/>
      <c r="N109" s="186"/>
      <c r="O109" s="186"/>
      <c r="P109" s="186"/>
      <c r="Q109" s="186"/>
      <c r="R109" s="186"/>
      <c r="S109" s="155"/>
      <c r="T109" s="155"/>
      <c r="U109" s="160" t="s">
        <v>428</v>
      </c>
      <c r="V109" s="161" t="s">
        <v>133</v>
      </c>
      <c r="W109" s="161" t="s">
        <v>134</v>
      </c>
      <c r="X109" s="161" t="s">
        <v>429</v>
      </c>
      <c r="Y109" s="161">
        <v>4.4480000000000004</v>
      </c>
      <c r="Z109" s="161" t="s">
        <v>136</v>
      </c>
      <c r="AA109" s="155"/>
      <c r="AB109" s="155"/>
      <c r="AC109" s="155"/>
      <c r="AD109" s="155"/>
      <c r="AE109" s="155"/>
      <c r="AF109" s="155"/>
      <c r="AG109" s="155"/>
      <c r="AH109" s="155"/>
      <c r="AI109" s="155"/>
    </row>
    <row r="110" spans="1:35" ht="15.6" x14ac:dyDescent="0.35">
      <c r="A110" s="207"/>
      <c r="B110" s="207"/>
      <c r="C110" s="207"/>
      <c r="D110" s="208"/>
      <c r="E110" s="208"/>
      <c r="F110" s="208"/>
      <c r="G110" s="208"/>
      <c r="H110" s="207"/>
      <c r="I110" s="207"/>
      <c r="J110" s="207"/>
      <c r="K110" s="207"/>
      <c r="L110" s="207"/>
      <c r="M110" s="186"/>
      <c r="N110" s="186"/>
      <c r="O110" s="186"/>
      <c r="P110" s="186"/>
      <c r="Q110" s="186"/>
      <c r="R110" s="186"/>
      <c r="S110" s="155"/>
      <c r="T110" s="155"/>
      <c r="U110" s="160" t="s">
        <v>430</v>
      </c>
      <c r="V110" s="161" t="s">
        <v>133</v>
      </c>
      <c r="W110" s="161" t="s">
        <v>134</v>
      </c>
      <c r="X110" s="161" t="s">
        <v>431</v>
      </c>
      <c r="Y110" s="161">
        <v>8.5909999999999993</v>
      </c>
      <c r="Z110" s="161" t="s">
        <v>136</v>
      </c>
      <c r="AA110" s="155"/>
      <c r="AB110" s="155"/>
      <c r="AC110" s="155"/>
      <c r="AD110" s="155"/>
      <c r="AE110" s="155"/>
      <c r="AF110" s="155"/>
      <c r="AG110" s="155"/>
      <c r="AH110" s="155"/>
      <c r="AI110" s="155"/>
    </row>
    <row r="111" spans="1:35" ht="29.4" x14ac:dyDescent="0.35">
      <c r="A111" s="209"/>
      <c r="B111" s="209"/>
      <c r="C111" s="209"/>
      <c r="D111" s="210" t="s">
        <v>692</v>
      </c>
      <c r="E111" s="211" t="s">
        <v>693</v>
      </c>
      <c r="F111" s="211" t="s">
        <v>694</v>
      </c>
      <c r="G111" s="211" t="s">
        <v>695</v>
      </c>
      <c r="H111" s="209"/>
      <c r="I111" s="209"/>
      <c r="J111" s="209"/>
      <c r="K111" s="209"/>
      <c r="L111" s="209"/>
      <c r="M111" s="186"/>
      <c r="N111" s="186"/>
      <c r="O111" s="186"/>
      <c r="P111" s="186"/>
      <c r="Q111" s="186"/>
      <c r="R111" s="186"/>
      <c r="S111" s="155"/>
      <c r="T111" s="155"/>
      <c r="U111" s="160" t="s">
        <v>432</v>
      </c>
      <c r="V111" s="161" t="s">
        <v>133</v>
      </c>
      <c r="W111" s="161" t="s">
        <v>134</v>
      </c>
      <c r="X111" s="161" t="s">
        <v>433</v>
      </c>
      <c r="Y111" s="161">
        <v>15.162000000000001</v>
      </c>
      <c r="Z111" s="161" t="s">
        <v>136</v>
      </c>
      <c r="AA111" s="155"/>
      <c r="AB111" s="155"/>
      <c r="AC111" s="155"/>
      <c r="AD111" s="155"/>
      <c r="AE111" s="155"/>
      <c r="AF111" s="155"/>
      <c r="AG111" s="155"/>
      <c r="AH111" s="155"/>
      <c r="AI111" s="155"/>
    </row>
    <row r="112" spans="1:35" ht="29.4" x14ac:dyDescent="0.35">
      <c r="A112" s="212" t="s">
        <v>696</v>
      </c>
      <c r="B112" s="212" t="s">
        <v>115</v>
      </c>
      <c r="C112" s="212" t="s">
        <v>697</v>
      </c>
      <c r="D112" s="213" t="s">
        <v>698</v>
      </c>
      <c r="E112" s="213" t="s">
        <v>698</v>
      </c>
      <c r="F112" s="213" t="s">
        <v>698</v>
      </c>
      <c r="G112" s="213" t="s">
        <v>698</v>
      </c>
      <c r="H112" s="209"/>
      <c r="I112" s="209"/>
      <c r="J112" s="209"/>
      <c r="K112" s="209"/>
      <c r="L112" s="209"/>
      <c r="M112" s="186"/>
      <c r="N112" s="186"/>
      <c r="O112" s="186"/>
      <c r="P112" s="186"/>
      <c r="Q112" s="186"/>
      <c r="R112" s="186"/>
      <c r="S112" s="155"/>
      <c r="T112" s="155"/>
      <c r="U112" s="160" t="s">
        <v>434</v>
      </c>
      <c r="V112" s="161" t="s">
        <v>133</v>
      </c>
      <c r="W112" s="161" t="s">
        <v>134</v>
      </c>
      <c r="X112" s="161" t="s">
        <v>435</v>
      </c>
      <c r="Y112" s="161">
        <v>2.101</v>
      </c>
      <c r="Z112" s="161" t="s">
        <v>136</v>
      </c>
      <c r="AA112" s="155"/>
      <c r="AB112" s="155"/>
      <c r="AC112" s="155"/>
      <c r="AD112" s="155"/>
      <c r="AE112" s="155"/>
      <c r="AF112" s="155"/>
      <c r="AG112" s="155"/>
      <c r="AH112" s="155"/>
      <c r="AI112" s="155"/>
    </row>
    <row r="113" spans="1:35" ht="15.6" x14ac:dyDescent="0.35">
      <c r="A113" s="487" t="s">
        <v>699</v>
      </c>
      <c r="B113" s="214" t="s">
        <v>700</v>
      </c>
      <c r="C113" s="214" t="s">
        <v>701</v>
      </c>
      <c r="D113" s="215">
        <v>7.7725999999999997</v>
      </c>
      <c r="E113" s="215">
        <v>2.21</v>
      </c>
      <c r="F113" s="215">
        <v>3.2067999999999999</v>
      </c>
      <c r="G113" s="215">
        <v>3.2067999999999999</v>
      </c>
      <c r="H113" s="209"/>
      <c r="I113" s="209"/>
      <c r="J113" s="209"/>
      <c r="K113" s="209"/>
      <c r="L113" s="209"/>
      <c r="M113" s="186"/>
      <c r="N113" s="186"/>
      <c r="O113" s="186"/>
      <c r="P113" s="186"/>
      <c r="Q113" s="186"/>
      <c r="R113" s="186"/>
      <c r="S113" s="155"/>
      <c r="T113" s="155"/>
      <c r="U113" s="160" t="s">
        <v>436</v>
      </c>
      <c r="V113" s="161" t="s">
        <v>133</v>
      </c>
      <c r="W113" s="161" t="s">
        <v>134</v>
      </c>
      <c r="X113" s="161" t="s">
        <v>437</v>
      </c>
      <c r="Y113" s="161">
        <v>59.304000000000002</v>
      </c>
      <c r="Z113" s="161" t="s">
        <v>136</v>
      </c>
      <c r="AA113" s="155"/>
      <c r="AB113" s="155"/>
      <c r="AC113" s="155"/>
      <c r="AD113" s="155"/>
      <c r="AE113" s="155"/>
      <c r="AF113" s="155"/>
      <c r="AG113" s="155"/>
      <c r="AH113" s="155"/>
      <c r="AI113" s="155"/>
    </row>
    <row r="114" spans="1:35" ht="15.6" x14ac:dyDescent="0.35">
      <c r="A114" s="487"/>
      <c r="B114" s="214" t="s">
        <v>702</v>
      </c>
      <c r="C114" s="214" t="s">
        <v>701</v>
      </c>
      <c r="D114" s="215">
        <v>79.267799999999994</v>
      </c>
      <c r="E114" s="216" t="s">
        <v>703</v>
      </c>
      <c r="F114" s="216" t="s">
        <v>703</v>
      </c>
      <c r="G114" s="216" t="s">
        <v>703</v>
      </c>
      <c r="H114" s="209"/>
      <c r="I114" s="209"/>
      <c r="J114" s="209"/>
      <c r="K114" s="209"/>
      <c r="L114" s="209"/>
      <c r="M114" s="186"/>
      <c r="N114" s="186"/>
      <c r="O114" s="186"/>
      <c r="P114" s="186"/>
      <c r="Q114" s="186"/>
      <c r="R114" s="186"/>
      <c r="S114" s="155"/>
      <c r="T114" s="155"/>
      <c r="U114" s="160" t="s">
        <v>438</v>
      </c>
      <c r="V114" s="161" t="s">
        <v>133</v>
      </c>
      <c r="W114" s="161" t="s">
        <v>134</v>
      </c>
      <c r="X114" s="161" t="s">
        <v>439</v>
      </c>
      <c r="Y114" s="161">
        <v>45.73</v>
      </c>
      <c r="Z114" s="161" t="s">
        <v>136</v>
      </c>
      <c r="AA114" s="155"/>
      <c r="AB114" s="155"/>
      <c r="AC114" s="155"/>
      <c r="AD114" s="155"/>
      <c r="AE114" s="155"/>
      <c r="AF114" s="155"/>
      <c r="AG114" s="155"/>
      <c r="AH114" s="155"/>
      <c r="AI114" s="155"/>
    </row>
    <row r="115" spans="1:35" ht="15.6" x14ac:dyDescent="0.35">
      <c r="A115" s="487"/>
      <c r="B115" s="214" t="s">
        <v>704</v>
      </c>
      <c r="C115" s="214" t="s">
        <v>701</v>
      </c>
      <c r="D115" s="215">
        <v>27</v>
      </c>
      <c r="E115" s="216" t="s">
        <v>703</v>
      </c>
      <c r="F115" s="216" t="s">
        <v>703</v>
      </c>
      <c r="G115" s="216" t="s">
        <v>703</v>
      </c>
      <c r="H115" s="209"/>
      <c r="I115" s="209"/>
      <c r="J115" s="209"/>
      <c r="K115" s="209"/>
      <c r="L115" s="209"/>
      <c r="M115" s="186"/>
      <c r="N115" s="186"/>
      <c r="O115" s="186"/>
      <c r="P115" s="186"/>
      <c r="Q115" s="186"/>
      <c r="R115" s="186"/>
      <c r="S115" s="155"/>
      <c r="T115" s="155"/>
      <c r="U115" s="160" t="s">
        <v>440</v>
      </c>
      <c r="V115" s="161" t="s">
        <v>133</v>
      </c>
      <c r="W115" s="161" t="s">
        <v>134</v>
      </c>
      <c r="X115" s="161" t="s">
        <v>441</v>
      </c>
      <c r="Y115" s="161">
        <v>53.4</v>
      </c>
      <c r="Z115" s="161" t="s">
        <v>136</v>
      </c>
      <c r="AA115" s="155"/>
      <c r="AB115" s="155"/>
      <c r="AC115" s="155"/>
      <c r="AD115" s="155"/>
      <c r="AE115" s="155"/>
      <c r="AF115" s="155"/>
      <c r="AG115" s="155"/>
      <c r="AH115" s="155"/>
      <c r="AI115" s="155"/>
    </row>
    <row r="116" spans="1:35" ht="15.6" x14ac:dyDescent="0.35">
      <c r="A116" s="487"/>
      <c r="B116" s="214" t="s">
        <v>705</v>
      </c>
      <c r="C116" s="214" t="s">
        <v>701</v>
      </c>
      <c r="D116" s="215">
        <v>39.212499999999999</v>
      </c>
      <c r="E116" s="215">
        <v>1.7383</v>
      </c>
      <c r="F116" s="216" t="s">
        <v>703</v>
      </c>
      <c r="G116" s="215">
        <v>28.666799999999999</v>
      </c>
      <c r="H116" s="209"/>
      <c r="I116" s="209"/>
      <c r="J116" s="209"/>
      <c r="K116" s="209"/>
      <c r="L116" s="209"/>
      <c r="M116" s="186"/>
      <c r="N116" s="186"/>
      <c r="O116" s="186"/>
      <c r="P116" s="186"/>
      <c r="Q116" s="186"/>
      <c r="R116" s="186"/>
      <c r="S116" s="155"/>
      <c r="T116" s="155"/>
      <c r="U116" s="160" t="s">
        <v>442</v>
      </c>
      <c r="V116" s="161" t="s">
        <v>133</v>
      </c>
      <c r="W116" s="161" t="s">
        <v>134</v>
      </c>
      <c r="X116" s="161" t="s">
        <v>443</v>
      </c>
      <c r="Y116" s="161">
        <v>66.75</v>
      </c>
      <c r="Z116" s="161" t="s">
        <v>136</v>
      </c>
      <c r="AA116" s="155"/>
      <c r="AB116" s="155"/>
      <c r="AC116" s="155"/>
      <c r="AD116" s="155"/>
      <c r="AE116" s="155"/>
      <c r="AF116" s="155"/>
      <c r="AG116" s="155"/>
      <c r="AH116" s="155"/>
      <c r="AI116" s="155"/>
    </row>
    <row r="117" spans="1:35" ht="15.6" x14ac:dyDescent="0.35">
      <c r="A117" s="487"/>
      <c r="B117" s="214" t="s">
        <v>706</v>
      </c>
      <c r="C117" s="214" t="s">
        <v>701</v>
      </c>
      <c r="D117" s="215">
        <v>241.77260000000001</v>
      </c>
      <c r="E117" s="216" t="s">
        <v>703</v>
      </c>
      <c r="F117" s="215">
        <v>3.2067999999999999</v>
      </c>
      <c r="G117" s="216" t="s">
        <v>703</v>
      </c>
      <c r="H117" s="209"/>
      <c r="I117" s="209"/>
      <c r="J117" s="209"/>
      <c r="K117" s="209"/>
      <c r="L117" s="209"/>
      <c r="M117" s="186"/>
      <c r="N117" s="186"/>
      <c r="O117" s="186"/>
      <c r="P117" s="186"/>
      <c r="Q117" s="186"/>
      <c r="R117" s="186"/>
      <c r="S117" s="155"/>
      <c r="T117" s="155"/>
      <c r="U117" s="160" t="s">
        <v>444</v>
      </c>
      <c r="V117" s="161" t="s">
        <v>133</v>
      </c>
      <c r="W117" s="161" t="s">
        <v>134</v>
      </c>
      <c r="X117" s="161" t="s">
        <v>445</v>
      </c>
      <c r="Y117" s="161">
        <v>82</v>
      </c>
      <c r="Z117" s="161" t="s">
        <v>136</v>
      </c>
      <c r="AA117" s="155"/>
      <c r="AB117" s="155"/>
      <c r="AC117" s="155"/>
      <c r="AD117" s="155"/>
      <c r="AE117" s="155"/>
      <c r="AF117" s="155"/>
      <c r="AG117" s="155"/>
      <c r="AH117" s="155"/>
      <c r="AI117" s="155"/>
    </row>
    <row r="118" spans="1:35" ht="15.6" x14ac:dyDescent="0.35">
      <c r="A118" s="487"/>
      <c r="B118" s="214" t="s">
        <v>707</v>
      </c>
      <c r="C118" s="214" t="s">
        <v>701</v>
      </c>
      <c r="D118" s="215">
        <v>131.77260000000001</v>
      </c>
      <c r="E118" s="216" t="s">
        <v>703</v>
      </c>
      <c r="F118" s="215">
        <v>3.2067999999999999</v>
      </c>
      <c r="G118" s="215">
        <v>3.2067999999999999</v>
      </c>
      <c r="H118" s="209"/>
      <c r="I118" s="209"/>
      <c r="J118" s="209"/>
      <c r="K118" s="209"/>
      <c r="L118" s="209"/>
      <c r="M118" s="186"/>
      <c r="N118" s="186"/>
      <c r="O118" s="186"/>
      <c r="P118" s="186"/>
      <c r="Q118" s="186"/>
      <c r="R118" s="186"/>
      <c r="S118" s="155"/>
      <c r="T118" s="155"/>
      <c r="U118" s="160" t="s">
        <v>446</v>
      </c>
      <c r="V118" s="161" t="s">
        <v>133</v>
      </c>
      <c r="W118" s="161" t="s">
        <v>134</v>
      </c>
      <c r="X118" s="161" t="s">
        <v>447</v>
      </c>
      <c r="Y118" s="161">
        <v>93.45</v>
      </c>
      <c r="Z118" s="161" t="s">
        <v>136</v>
      </c>
      <c r="AA118" s="155"/>
      <c r="AB118" s="155"/>
      <c r="AC118" s="155"/>
      <c r="AD118" s="155"/>
      <c r="AE118" s="155"/>
      <c r="AF118" s="155"/>
      <c r="AG118" s="155"/>
      <c r="AH118" s="155"/>
      <c r="AI118" s="155"/>
    </row>
    <row r="119" spans="1:35" ht="15.6" x14ac:dyDescent="0.35">
      <c r="A119" s="487"/>
      <c r="B119" s="214" t="s">
        <v>708</v>
      </c>
      <c r="C119" s="214" t="s">
        <v>701</v>
      </c>
      <c r="D119" s="215">
        <v>1861.7726</v>
      </c>
      <c r="E119" s="216" t="s">
        <v>703</v>
      </c>
      <c r="F119" s="216" t="s">
        <v>703</v>
      </c>
      <c r="G119" s="215">
        <v>1852.1024</v>
      </c>
      <c r="H119" s="209"/>
      <c r="I119" s="209"/>
      <c r="J119" s="209"/>
      <c r="K119" s="209"/>
      <c r="L119" s="209"/>
      <c r="M119" s="186"/>
      <c r="N119" s="186"/>
      <c r="O119" s="186"/>
      <c r="P119" s="186"/>
      <c r="Q119" s="186"/>
      <c r="R119" s="186"/>
      <c r="S119" s="155"/>
      <c r="T119" s="155"/>
      <c r="U119" s="160" t="s">
        <v>448</v>
      </c>
      <c r="V119" s="161" t="s">
        <v>133</v>
      </c>
      <c r="W119" s="161" t="s">
        <v>134</v>
      </c>
      <c r="X119" s="161" t="s">
        <v>449</v>
      </c>
      <c r="Y119" s="161">
        <v>100</v>
      </c>
      <c r="Z119" s="161" t="s">
        <v>136</v>
      </c>
      <c r="AA119" s="155"/>
      <c r="AB119" s="155"/>
      <c r="AC119" s="155"/>
      <c r="AD119" s="155"/>
      <c r="AE119" s="155"/>
      <c r="AF119" s="155"/>
      <c r="AG119" s="155"/>
      <c r="AH119" s="155"/>
      <c r="AI119" s="155"/>
    </row>
    <row r="120" spans="1:35" ht="15.6" x14ac:dyDescent="0.35">
      <c r="A120" s="487"/>
      <c r="B120" s="214" t="s">
        <v>709</v>
      </c>
      <c r="C120" s="214" t="s">
        <v>701</v>
      </c>
      <c r="D120" s="215">
        <v>3894.2233999999999</v>
      </c>
      <c r="E120" s="216" t="s">
        <v>703</v>
      </c>
      <c r="F120" s="216" t="s">
        <v>703</v>
      </c>
      <c r="G120" s="215">
        <v>1634.5553</v>
      </c>
      <c r="H120" s="209"/>
      <c r="I120" s="209"/>
      <c r="J120" s="209"/>
      <c r="K120" s="209"/>
      <c r="L120" s="209"/>
      <c r="M120" s="186"/>
      <c r="N120" s="186"/>
      <c r="O120" s="186"/>
      <c r="P120" s="186"/>
      <c r="Q120" s="186"/>
      <c r="R120" s="186"/>
      <c r="S120" s="155"/>
      <c r="T120" s="155"/>
      <c r="U120" s="160" t="s">
        <v>450</v>
      </c>
      <c r="V120" s="161" t="s">
        <v>133</v>
      </c>
      <c r="W120" s="161" t="s">
        <v>134</v>
      </c>
      <c r="X120" s="161" t="s">
        <v>451</v>
      </c>
      <c r="Y120" s="161">
        <v>106.8</v>
      </c>
      <c r="Z120" s="161" t="s">
        <v>136</v>
      </c>
      <c r="AA120" s="155"/>
      <c r="AB120" s="155"/>
      <c r="AC120" s="155"/>
      <c r="AD120" s="155"/>
      <c r="AE120" s="155"/>
      <c r="AF120" s="155"/>
      <c r="AG120" s="155"/>
      <c r="AH120" s="155"/>
      <c r="AI120" s="155"/>
    </row>
    <row r="121" spans="1:35" ht="15.6" x14ac:dyDescent="0.35">
      <c r="A121" s="487"/>
      <c r="B121" s="214" t="s">
        <v>710</v>
      </c>
      <c r="C121" s="214" t="s">
        <v>701</v>
      </c>
      <c r="D121" s="216" t="s">
        <v>703</v>
      </c>
      <c r="E121" s="216" t="s">
        <v>703</v>
      </c>
      <c r="F121" s="216" t="s">
        <v>703</v>
      </c>
      <c r="G121" s="215">
        <v>0.99680000000000002</v>
      </c>
      <c r="H121" s="209"/>
      <c r="I121" s="209"/>
      <c r="J121" s="209"/>
      <c r="K121" s="209"/>
      <c r="L121" s="209"/>
      <c r="M121" s="186"/>
      <c r="N121" s="186"/>
      <c r="O121" s="186"/>
      <c r="P121" s="186"/>
      <c r="Q121" s="186"/>
      <c r="R121" s="186"/>
      <c r="S121" s="155"/>
      <c r="T121" s="155"/>
      <c r="U121" s="160" t="s">
        <v>452</v>
      </c>
      <c r="V121" s="161" t="s">
        <v>133</v>
      </c>
      <c r="W121" s="161" t="s">
        <v>134</v>
      </c>
      <c r="X121" s="161" t="s">
        <v>453</v>
      </c>
      <c r="Y121" s="161">
        <v>114.416</v>
      </c>
      <c r="Z121" s="161" t="s">
        <v>136</v>
      </c>
      <c r="AA121" s="155"/>
      <c r="AB121" s="155"/>
      <c r="AC121" s="155"/>
      <c r="AD121" s="155"/>
      <c r="AE121" s="155"/>
      <c r="AF121" s="155"/>
      <c r="AG121" s="155"/>
      <c r="AH121" s="155"/>
      <c r="AI121" s="155"/>
    </row>
    <row r="122" spans="1:35" ht="15.6" x14ac:dyDescent="0.35">
      <c r="A122" s="487"/>
      <c r="B122" s="214" t="s">
        <v>711</v>
      </c>
      <c r="C122" s="214" t="s">
        <v>701</v>
      </c>
      <c r="D122" s="215">
        <v>1401</v>
      </c>
      <c r="E122" s="216" t="s">
        <v>703</v>
      </c>
      <c r="F122" s="216" t="s">
        <v>703</v>
      </c>
      <c r="G122" s="215">
        <v>676</v>
      </c>
      <c r="H122" s="209"/>
      <c r="I122" s="209"/>
      <c r="J122" s="209"/>
      <c r="K122" s="209"/>
      <c r="L122" s="209"/>
      <c r="M122" s="186"/>
      <c r="N122" s="186"/>
      <c r="O122" s="186"/>
      <c r="P122" s="186"/>
      <c r="Q122" s="186"/>
      <c r="R122" s="186"/>
      <c r="S122" s="155"/>
      <c r="T122" s="155"/>
      <c r="U122" s="160" t="s">
        <v>454</v>
      </c>
      <c r="V122" s="161" t="s">
        <v>133</v>
      </c>
      <c r="W122" s="161" t="s">
        <v>134</v>
      </c>
      <c r="X122" s="161" t="s">
        <v>455</v>
      </c>
      <c r="Y122" s="161">
        <v>120.15</v>
      </c>
      <c r="Z122" s="161" t="s">
        <v>136</v>
      </c>
      <c r="AA122" s="155"/>
      <c r="AB122" s="155"/>
      <c r="AC122" s="155"/>
      <c r="AD122" s="155"/>
      <c r="AE122" s="155"/>
      <c r="AF122" s="155"/>
      <c r="AG122" s="155"/>
      <c r="AH122" s="155"/>
      <c r="AI122" s="155"/>
    </row>
    <row r="123" spans="1:35" ht="15.6" x14ac:dyDescent="0.35">
      <c r="A123" s="487"/>
      <c r="B123" s="214" t="s">
        <v>712</v>
      </c>
      <c r="C123" s="214" t="s">
        <v>701</v>
      </c>
      <c r="D123" s="215">
        <v>120.05</v>
      </c>
      <c r="E123" s="216" t="s">
        <v>703</v>
      </c>
      <c r="F123" s="216" t="s">
        <v>703</v>
      </c>
      <c r="G123" s="215">
        <v>32.17</v>
      </c>
      <c r="H123" s="209"/>
      <c r="I123" s="209"/>
      <c r="J123" s="209"/>
      <c r="K123" s="209"/>
      <c r="L123" s="209"/>
      <c r="M123" s="186"/>
      <c r="N123" s="186"/>
      <c r="O123" s="186"/>
      <c r="P123" s="186"/>
      <c r="Q123" s="186"/>
      <c r="R123" s="186"/>
      <c r="S123" s="155"/>
      <c r="T123" s="155"/>
      <c r="U123" s="160" t="s">
        <v>456</v>
      </c>
      <c r="V123" s="161" t="s">
        <v>133</v>
      </c>
      <c r="W123" s="161" t="s">
        <v>134</v>
      </c>
      <c r="X123" s="161" t="s">
        <v>457</v>
      </c>
      <c r="Y123" s="161">
        <v>234.75</v>
      </c>
      <c r="Z123" s="161" t="s">
        <v>136</v>
      </c>
      <c r="AA123" s="155"/>
      <c r="AB123" s="155"/>
      <c r="AC123" s="155"/>
      <c r="AD123" s="155"/>
      <c r="AE123" s="155"/>
      <c r="AF123" s="155"/>
      <c r="AG123" s="155"/>
      <c r="AH123" s="155"/>
      <c r="AI123" s="155"/>
    </row>
    <row r="124" spans="1:35" ht="15.6" x14ac:dyDescent="0.35">
      <c r="A124" s="487"/>
      <c r="B124" s="214" t="s">
        <v>713</v>
      </c>
      <c r="C124" s="214" t="s">
        <v>701</v>
      </c>
      <c r="D124" s="215">
        <v>3335.5718999999999</v>
      </c>
      <c r="E124" s="215">
        <v>731.21789999999999</v>
      </c>
      <c r="F124" s="215">
        <v>308.40019999999998</v>
      </c>
      <c r="G124" s="216" t="s">
        <v>703</v>
      </c>
      <c r="H124" s="209"/>
      <c r="I124" s="209"/>
      <c r="J124" s="209"/>
      <c r="K124" s="209"/>
      <c r="L124" s="209"/>
      <c r="M124" s="186"/>
      <c r="N124" s="186"/>
      <c r="O124" s="186"/>
      <c r="P124" s="186"/>
      <c r="Q124" s="186"/>
      <c r="R124" s="186"/>
      <c r="S124" s="155"/>
      <c r="T124" s="155"/>
      <c r="U124" s="160" t="s">
        <v>458</v>
      </c>
      <c r="V124" s="161" t="s">
        <v>133</v>
      </c>
      <c r="W124" s="161" t="s">
        <v>134</v>
      </c>
      <c r="X124" s="161" t="s">
        <v>459</v>
      </c>
      <c r="Y124" s="161">
        <v>37.064999999999998</v>
      </c>
      <c r="Z124" s="161" t="s">
        <v>136</v>
      </c>
      <c r="AA124" s="155"/>
      <c r="AB124" s="155"/>
      <c r="AC124" s="155"/>
      <c r="AD124" s="155"/>
      <c r="AE124" s="155"/>
      <c r="AF124" s="155"/>
      <c r="AG124" s="155"/>
      <c r="AH124" s="155"/>
      <c r="AI124" s="155"/>
    </row>
    <row r="125" spans="1:35" ht="29.4" x14ac:dyDescent="0.35">
      <c r="A125" s="487"/>
      <c r="B125" s="214" t="s">
        <v>714</v>
      </c>
      <c r="C125" s="214" t="s">
        <v>701</v>
      </c>
      <c r="D125" s="215">
        <v>312.61180000000002</v>
      </c>
      <c r="E125" s="215">
        <v>38.542900000000003</v>
      </c>
      <c r="F125" s="215">
        <v>259.13150000000002</v>
      </c>
      <c r="G125" s="215">
        <v>112.9697</v>
      </c>
      <c r="H125" s="209"/>
      <c r="I125" s="209"/>
      <c r="J125" s="209"/>
      <c r="K125" s="209"/>
      <c r="L125" s="209"/>
      <c r="M125" s="186"/>
      <c r="N125" s="186"/>
      <c r="O125" s="186"/>
      <c r="P125" s="186"/>
      <c r="Q125" s="186"/>
      <c r="R125" s="186"/>
      <c r="S125" s="155"/>
      <c r="T125" s="155"/>
      <c r="U125" s="160" t="s">
        <v>460</v>
      </c>
      <c r="V125" s="161" t="s">
        <v>133</v>
      </c>
      <c r="W125" s="161" t="s">
        <v>134</v>
      </c>
      <c r="X125" s="161" t="s">
        <v>461</v>
      </c>
      <c r="Y125" s="161">
        <v>18.038</v>
      </c>
      <c r="Z125" s="161" t="s">
        <v>136</v>
      </c>
      <c r="AA125" s="155"/>
      <c r="AB125" s="155"/>
      <c r="AC125" s="155"/>
      <c r="AD125" s="155"/>
      <c r="AE125" s="155"/>
      <c r="AF125" s="155"/>
      <c r="AG125" s="155"/>
      <c r="AH125" s="155"/>
      <c r="AI125" s="155"/>
    </row>
    <row r="126" spans="1:35" ht="29.4" x14ac:dyDescent="0.35">
      <c r="A126" s="209"/>
      <c r="B126" s="209"/>
      <c r="C126" s="209"/>
      <c r="D126" s="217"/>
      <c r="E126" s="217"/>
      <c r="F126" s="217"/>
      <c r="G126" s="217"/>
      <c r="H126" s="209"/>
      <c r="I126" s="209"/>
      <c r="J126" s="209"/>
      <c r="K126" s="209"/>
      <c r="L126" s="209"/>
      <c r="M126" s="186"/>
      <c r="N126" s="186"/>
      <c r="O126" s="186"/>
      <c r="P126" s="186"/>
      <c r="Q126" s="186"/>
      <c r="R126" s="186"/>
      <c r="S126" s="155"/>
      <c r="T126" s="155"/>
      <c r="U126" s="160" t="s">
        <v>462</v>
      </c>
      <c r="V126" s="161" t="s">
        <v>133</v>
      </c>
      <c r="W126" s="161" t="s">
        <v>134</v>
      </c>
      <c r="X126" s="161" t="s">
        <v>463</v>
      </c>
      <c r="Y126" s="161">
        <v>27.675000000000001</v>
      </c>
      <c r="Z126" s="161" t="s">
        <v>136</v>
      </c>
      <c r="AA126" s="155"/>
      <c r="AB126" s="155"/>
      <c r="AC126" s="155"/>
      <c r="AD126" s="155"/>
      <c r="AE126" s="155"/>
      <c r="AF126" s="155"/>
      <c r="AG126" s="155"/>
      <c r="AH126" s="155"/>
      <c r="AI126" s="155"/>
    </row>
    <row r="127" spans="1:35" ht="29.4" x14ac:dyDescent="0.35">
      <c r="A127" s="209"/>
      <c r="B127" s="209"/>
      <c r="C127" s="209"/>
      <c r="D127" s="217"/>
      <c r="E127" s="217"/>
      <c r="F127" s="217"/>
      <c r="G127" s="217"/>
      <c r="H127" s="209"/>
      <c r="I127" s="209"/>
      <c r="J127" s="209"/>
      <c r="K127" s="209"/>
      <c r="L127" s="209"/>
      <c r="M127" s="186"/>
      <c r="N127" s="186"/>
      <c r="O127" s="186"/>
      <c r="P127" s="186"/>
      <c r="Q127" s="186"/>
      <c r="R127" s="186"/>
      <c r="S127" s="155"/>
      <c r="T127" s="155"/>
      <c r="U127" s="160" t="s">
        <v>464</v>
      </c>
      <c r="V127" s="161" t="s">
        <v>133</v>
      </c>
      <c r="W127" s="161" t="s">
        <v>134</v>
      </c>
      <c r="X127" s="161" t="s">
        <v>465</v>
      </c>
      <c r="Y127" s="161">
        <v>57.08</v>
      </c>
      <c r="Z127" s="161" t="s">
        <v>136</v>
      </c>
      <c r="AA127" s="155"/>
      <c r="AB127" s="155"/>
      <c r="AC127" s="155"/>
      <c r="AD127" s="155"/>
      <c r="AE127" s="155"/>
      <c r="AF127" s="155"/>
      <c r="AG127" s="155"/>
      <c r="AH127" s="155"/>
      <c r="AI127" s="155"/>
    </row>
    <row r="128" spans="1:35" ht="15.6" x14ac:dyDescent="0.35">
      <c r="A128" s="209"/>
      <c r="B128" s="209"/>
      <c r="C128" s="209"/>
      <c r="D128" s="210" t="s">
        <v>692</v>
      </c>
      <c r="E128" s="210" t="s">
        <v>693</v>
      </c>
      <c r="F128" s="210" t="s">
        <v>694</v>
      </c>
      <c r="G128" s="210" t="s">
        <v>695</v>
      </c>
      <c r="H128" s="209"/>
      <c r="I128" s="209"/>
      <c r="J128" s="209"/>
      <c r="K128" s="209"/>
      <c r="L128" s="209"/>
      <c r="M128" s="186"/>
      <c r="N128" s="186"/>
      <c r="O128" s="186"/>
      <c r="P128" s="186"/>
      <c r="Q128" s="186"/>
      <c r="R128" s="186"/>
      <c r="S128" s="155"/>
      <c r="T128" s="155"/>
      <c r="U128" s="160" t="s">
        <v>466</v>
      </c>
      <c r="V128" s="161" t="s">
        <v>133</v>
      </c>
      <c r="W128" s="161" t="s">
        <v>134</v>
      </c>
      <c r="X128" s="161" t="s">
        <v>467</v>
      </c>
      <c r="Y128" s="161">
        <v>81.048000000000002</v>
      </c>
      <c r="Z128" s="161" t="s">
        <v>136</v>
      </c>
      <c r="AA128" s="155"/>
      <c r="AB128" s="155"/>
      <c r="AC128" s="155"/>
      <c r="AD128" s="155"/>
      <c r="AE128" s="155"/>
      <c r="AF128" s="155"/>
      <c r="AG128" s="155"/>
      <c r="AH128" s="155"/>
      <c r="AI128" s="155"/>
    </row>
    <row r="129" spans="1:35" ht="15.6" x14ac:dyDescent="0.35">
      <c r="A129" s="212" t="s">
        <v>696</v>
      </c>
      <c r="B129" s="212" t="s">
        <v>115</v>
      </c>
      <c r="C129" s="212" t="s">
        <v>697</v>
      </c>
      <c r="D129" s="213" t="s">
        <v>698</v>
      </c>
      <c r="E129" s="213" t="s">
        <v>698</v>
      </c>
      <c r="F129" s="213" t="s">
        <v>698</v>
      </c>
      <c r="G129" s="213" t="s">
        <v>698</v>
      </c>
      <c r="H129" s="209"/>
      <c r="I129" s="209"/>
      <c r="J129" s="209"/>
      <c r="K129" s="209"/>
      <c r="L129" s="209"/>
      <c r="M129" s="186"/>
      <c r="N129" s="186"/>
      <c r="O129" s="186"/>
      <c r="P129" s="186"/>
      <c r="Q129" s="186"/>
      <c r="R129" s="186"/>
      <c r="S129" s="155"/>
      <c r="T129" s="155"/>
      <c r="U129" s="160" t="s">
        <v>468</v>
      </c>
      <c r="V129" s="161" t="s">
        <v>133</v>
      </c>
      <c r="W129" s="161" t="s">
        <v>134</v>
      </c>
      <c r="X129" s="161" t="s">
        <v>469</v>
      </c>
      <c r="Y129" s="161">
        <v>7.3639999999999999</v>
      </c>
      <c r="Z129" s="161" t="s">
        <v>136</v>
      </c>
      <c r="AA129" s="155"/>
      <c r="AB129" s="155"/>
      <c r="AC129" s="155"/>
      <c r="AD129" s="155"/>
      <c r="AE129" s="155"/>
      <c r="AF129" s="155"/>
      <c r="AG129" s="155"/>
      <c r="AH129" s="155"/>
      <c r="AI129" s="155"/>
    </row>
    <row r="130" spans="1:35" ht="15.6" x14ac:dyDescent="0.35">
      <c r="A130" s="487" t="s">
        <v>715</v>
      </c>
      <c r="B130" s="214" t="s">
        <v>716</v>
      </c>
      <c r="C130" s="214" t="s">
        <v>701</v>
      </c>
      <c r="D130" s="216" t="s">
        <v>703</v>
      </c>
      <c r="E130" s="216" t="s">
        <v>703</v>
      </c>
      <c r="F130" s="216" t="s">
        <v>703</v>
      </c>
      <c r="G130" s="216" t="s">
        <v>703</v>
      </c>
      <c r="H130" s="209"/>
      <c r="I130" s="209"/>
      <c r="J130" s="209"/>
      <c r="K130" s="209"/>
      <c r="L130" s="209"/>
      <c r="M130" s="186"/>
      <c r="N130" s="186"/>
      <c r="O130" s="186"/>
      <c r="P130" s="186"/>
      <c r="Q130" s="186"/>
      <c r="R130" s="186"/>
      <c r="S130" s="155"/>
      <c r="T130" s="155"/>
      <c r="U130" s="160" t="s">
        <v>470</v>
      </c>
      <c r="V130" s="161" t="s">
        <v>133</v>
      </c>
      <c r="W130" s="161" t="s">
        <v>134</v>
      </c>
      <c r="X130" s="161" t="s">
        <v>471</v>
      </c>
      <c r="Y130" s="161">
        <v>16.506</v>
      </c>
      <c r="Z130" s="161" t="s">
        <v>136</v>
      </c>
      <c r="AA130" s="155"/>
      <c r="AB130" s="155"/>
      <c r="AC130" s="155"/>
      <c r="AD130" s="155"/>
      <c r="AE130" s="155"/>
      <c r="AF130" s="155"/>
      <c r="AG130" s="155"/>
      <c r="AH130" s="155"/>
      <c r="AI130" s="155"/>
    </row>
    <row r="131" spans="1:35" ht="15.6" x14ac:dyDescent="0.35">
      <c r="A131" s="487"/>
      <c r="B131" s="214" t="s">
        <v>717</v>
      </c>
      <c r="C131" s="214" t="s">
        <v>701</v>
      </c>
      <c r="D131" s="215">
        <v>843</v>
      </c>
      <c r="E131" s="216" t="s">
        <v>703</v>
      </c>
      <c r="F131" s="215">
        <v>16</v>
      </c>
      <c r="G131" s="215">
        <v>529</v>
      </c>
      <c r="H131" s="209"/>
      <c r="I131" s="209"/>
      <c r="J131" s="209"/>
      <c r="K131" s="209"/>
      <c r="L131" s="209"/>
      <c r="M131" s="186"/>
      <c r="N131" s="186"/>
      <c r="O131" s="186"/>
      <c r="P131" s="186"/>
      <c r="Q131" s="186"/>
      <c r="R131" s="186"/>
      <c r="S131" s="155"/>
      <c r="T131" s="155"/>
      <c r="U131" s="160" t="s">
        <v>472</v>
      </c>
      <c r="V131" s="161" t="s">
        <v>473</v>
      </c>
      <c r="W131" s="161" t="s">
        <v>474</v>
      </c>
      <c r="X131" s="161" t="s">
        <v>475</v>
      </c>
      <c r="Y131" s="161">
        <v>12.8</v>
      </c>
      <c r="Z131" s="161" t="s">
        <v>476</v>
      </c>
      <c r="AA131" s="155"/>
      <c r="AB131" s="155"/>
      <c r="AC131" s="155"/>
      <c r="AD131" s="155"/>
      <c r="AE131" s="155"/>
      <c r="AF131" s="155"/>
      <c r="AG131" s="155"/>
      <c r="AH131" s="155"/>
      <c r="AI131" s="155"/>
    </row>
    <row r="132" spans="1:35" ht="15.6" x14ac:dyDescent="0.35">
      <c r="A132" s="487"/>
      <c r="B132" s="214" t="s">
        <v>718</v>
      </c>
      <c r="C132" s="214" t="s">
        <v>701</v>
      </c>
      <c r="D132" s="215">
        <v>22310</v>
      </c>
      <c r="E132" s="215">
        <v>152.25</v>
      </c>
      <c r="F132" s="215">
        <v>152.25</v>
      </c>
      <c r="G132" s="216" t="s">
        <v>703</v>
      </c>
      <c r="H132" s="209"/>
      <c r="I132" s="209"/>
      <c r="J132" s="209"/>
      <c r="K132" s="209"/>
      <c r="L132" s="209"/>
      <c r="M132" s="178"/>
      <c r="N132" s="178"/>
      <c r="O132" s="178"/>
      <c r="P132" s="187"/>
      <c r="Q132" s="187"/>
      <c r="R132" s="187"/>
      <c r="S132" s="155"/>
      <c r="T132" s="155"/>
      <c r="U132" s="160" t="s">
        <v>477</v>
      </c>
      <c r="V132" s="161" t="s">
        <v>473</v>
      </c>
      <c r="W132" s="161" t="s">
        <v>474</v>
      </c>
      <c r="X132" s="161" t="s">
        <v>478</v>
      </c>
      <c r="Y132" s="161">
        <v>11.2</v>
      </c>
      <c r="Z132" s="161" t="s">
        <v>476</v>
      </c>
      <c r="AA132" s="155"/>
      <c r="AB132" s="155"/>
      <c r="AC132" s="155"/>
      <c r="AD132" s="155"/>
      <c r="AE132" s="155"/>
      <c r="AF132" s="155"/>
      <c r="AG132" s="155"/>
      <c r="AH132" s="155"/>
      <c r="AI132" s="155"/>
    </row>
    <row r="133" spans="1:35" ht="15.6" x14ac:dyDescent="0.35">
      <c r="A133" s="487"/>
      <c r="B133" s="214" t="s">
        <v>719</v>
      </c>
      <c r="C133" s="214" t="s">
        <v>701</v>
      </c>
      <c r="D133" s="215">
        <v>3701.4036000000001</v>
      </c>
      <c r="E133" s="216" t="s">
        <v>703</v>
      </c>
      <c r="F133" s="216" t="s">
        <v>703</v>
      </c>
      <c r="G133" s="216" t="s">
        <v>703</v>
      </c>
      <c r="H133" s="209"/>
      <c r="I133" s="209"/>
      <c r="J133" s="209"/>
      <c r="K133" s="209"/>
      <c r="L133" s="209"/>
      <c r="M133" s="178"/>
      <c r="N133" s="178"/>
      <c r="O133" s="178"/>
      <c r="P133" s="187"/>
      <c r="Q133" s="187"/>
      <c r="R133" s="187"/>
      <c r="S133" s="155"/>
      <c r="T133" s="155"/>
      <c r="U133" s="160" t="s">
        <v>479</v>
      </c>
      <c r="V133" s="161" t="s">
        <v>473</v>
      </c>
      <c r="W133" s="161" t="s">
        <v>480</v>
      </c>
      <c r="X133" s="161" t="s">
        <v>481</v>
      </c>
      <c r="Y133" s="161">
        <v>3.7</v>
      </c>
      <c r="Z133" s="161" t="s">
        <v>482</v>
      </c>
      <c r="AA133" s="155"/>
      <c r="AB133" s="155"/>
      <c r="AC133" s="155"/>
      <c r="AD133" s="155"/>
      <c r="AE133" s="155"/>
      <c r="AF133" s="155"/>
      <c r="AG133" s="155"/>
      <c r="AH133" s="155"/>
      <c r="AI133" s="155"/>
    </row>
    <row r="134" spans="1:35" ht="15.6" x14ac:dyDescent="0.35">
      <c r="A134" s="209"/>
      <c r="B134" s="209"/>
      <c r="C134" s="209"/>
      <c r="D134" s="217"/>
      <c r="E134" s="217"/>
      <c r="F134" s="217"/>
      <c r="G134" s="217"/>
      <c r="H134" s="209"/>
      <c r="I134" s="209"/>
      <c r="J134" s="209"/>
      <c r="K134" s="209"/>
      <c r="L134" s="209"/>
      <c r="M134" s="178"/>
      <c r="N134" s="178"/>
      <c r="O134" s="178"/>
      <c r="P134" s="187"/>
      <c r="Q134" s="187"/>
      <c r="R134" s="187"/>
      <c r="S134" s="155"/>
      <c r="T134" s="155"/>
      <c r="U134" s="160" t="s">
        <v>483</v>
      </c>
      <c r="V134" s="161" t="s">
        <v>473</v>
      </c>
      <c r="W134" s="161" t="s">
        <v>474</v>
      </c>
      <c r="X134" s="161" t="s">
        <v>484</v>
      </c>
      <c r="Y134" s="161">
        <v>0.31900000000000001</v>
      </c>
      <c r="Z134" s="161" t="s">
        <v>476</v>
      </c>
      <c r="AA134" s="155"/>
      <c r="AB134" s="155"/>
      <c r="AC134" s="155"/>
      <c r="AD134" s="155"/>
      <c r="AE134" s="155"/>
      <c r="AF134" s="155"/>
      <c r="AG134" s="155"/>
      <c r="AH134" s="155"/>
      <c r="AI134" s="155"/>
    </row>
    <row r="135" spans="1:35" ht="15.6" x14ac:dyDescent="0.35">
      <c r="A135" s="209"/>
      <c r="B135" s="209"/>
      <c r="C135" s="209"/>
      <c r="D135" s="217"/>
      <c r="E135" s="217"/>
      <c r="F135" s="217"/>
      <c r="G135" s="217"/>
      <c r="H135" s="209"/>
      <c r="I135" s="209"/>
      <c r="J135" s="209"/>
      <c r="K135" s="209"/>
      <c r="L135" s="209"/>
      <c r="M135" s="178"/>
      <c r="N135" s="178"/>
      <c r="O135" s="178"/>
      <c r="P135" s="187"/>
      <c r="Q135" s="187"/>
      <c r="R135" s="187"/>
      <c r="S135" s="155"/>
      <c r="T135" s="155"/>
      <c r="U135" s="160" t="s">
        <v>485</v>
      </c>
      <c r="V135" s="161" t="s">
        <v>473</v>
      </c>
      <c r="W135" s="161" t="s">
        <v>480</v>
      </c>
      <c r="X135" s="161" t="s">
        <v>122</v>
      </c>
      <c r="Y135" s="161">
        <v>771</v>
      </c>
      <c r="Z135" s="161" t="s">
        <v>482</v>
      </c>
      <c r="AA135" s="155"/>
      <c r="AB135" s="155"/>
      <c r="AC135" s="155"/>
      <c r="AD135" s="155"/>
      <c r="AE135" s="155"/>
      <c r="AF135" s="155"/>
      <c r="AG135" s="155"/>
      <c r="AH135" s="155"/>
      <c r="AI135" s="155"/>
    </row>
    <row r="136" spans="1:35" ht="15.6" x14ac:dyDescent="0.35">
      <c r="A136" s="209"/>
      <c r="B136" s="209"/>
      <c r="C136" s="209"/>
      <c r="D136" s="210" t="s">
        <v>692</v>
      </c>
      <c r="E136" s="210" t="s">
        <v>693</v>
      </c>
      <c r="F136" s="210" t="s">
        <v>694</v>
      </c>
      <c r="G136" s="210" t="s">
        <v>695</v>
      </c>
      <c r="H136" s="209"/>
      <c r="I136" s="209"/>
      <c r="J136" s="209"/>
      <c r="K136" s="209"/>
      <c r="L136" s="209"/>
      <c r="M136" s="158"/>
      <c r="N136" s="158"/>
      <c r="O136" s="158"/>
      <c r="P136" s="155"/>
      <c r="Q136" s="155"/>
      <c r="R136" s="155"/>
      <c r="S136" s="155"/>
      <c r="T136" s="155"/>
      <c r="U136" s="160" t="s">
        <v>486</v>
      </c>
      <c r="V136" s="161" t="s">
        <v>473</v>
      </c>
      <c r="W136" s="161" t="s">
        <v>480</v>
      </c>
      <c r="X136" s="161" t="s">
        <v>120</v>
      </c>
      <c r="Y136" s="161">
        <v>866</v>
      </c>
      <c r="Z136" s="161" t="s">
        <v>482</v>
      </c>
      <c r="AA136" s="155"/>
      <c r="AB136" s="155"/>
      <c r="AC136" s="155"/>
      <c r="AD136" s="155"/>
      <c r="AE136" s="155"/>
      <c r="AF136" s="155"/>
      <c r="AG136" s="155"/>
      <c r="AH136" s="155"/>
      <c r="AI136" s="155"/>
    </row>
    <row r="137" spans="1:35" ht="15.6" x14ac:dyDescent="0.35">
      <c r="A137" s="212" t="s">
        <v>696</v>
      </c>
      <c r="B137" s="212" t="s">
        <v>115</v>
      </c>
      <c r="C137" s="212" t="s">
        <v>697</v>
      </c>
      <c r="D137" s="213" t="s">
        <v>698</v>
      </c>
      <c r="E137" s="213" t="s">
        <v>698</v>
      </c>
      <c r="F137" s="213" t="s">
        <v>698</v>
      </c>
      <c r="G137" s="213" t="s">
        <v>698</v>
      </c>
      <c r="H137" s="209"/>
      <c r="I137" s="209"/>
      <c r="J137" s="209"/>
      <c r="K137" s="209"/>
      <c r="L137" s="209"/>
      <c r="M137" s="158"/>
      <c r="N137" s="158"/>
      <c r="O137" s="158"/>
      <c r="P137" s="155"/>
      <c r="Q137" s="155"/>
      <c r="R137" s="155"/>
      <c r="S137" s="155"/>
      <c r="T137" s="155"/>
      <c r="U137" s="160" t="s">
        <v>487</v>
      </c>
      <c r="V137" s="161" t="s">
        <v>473</v>
      </c>
      <c r="W137" s="161" t="s">
        <v>480</v>
      </c>
      <c r="X137" s="161" t="s">
        <v>488</v>
      </c>
      <c r="Y137" s="161">
        <v>709</v>
      </c>
      <c r="Z137" s="161" t="s">
        <v>482</v>
      </c>
      <c r="AA137" s="155"/>
      <c r="AB137" s="155"/>
      <c r="AC137" s="155"/>
      <c r="AD137" s="155"/>
      <c r="AE137" s="155"/>
      <c r="AF137" s="155"/>
      <c r="AG137" s="155"/>
      <c r="AH137" s="155"/>
      <c r="AI137" s="155"/>
    </row>
    <row r="138" spans="1:35" ht="15.6" x14ac:dyDescent="0.35">
      <c r="A138" s="487" t="s">
        <v>720</v>
      </c>
      <c r="B138" s="214" t="s">
        <v>721</v>
      </c>
      <c r="C138" s="214" t="s">
        <v>701</v>
      </c>
      <c r="D138" s="215">
        <v>113.30889999999999</v>
      </c>
      <c r="E138" s="216" t="s">
        <v>703</v>
      </c>
      <c r="F138" s="216" t="s">
        <v>703</v>
      </c>
      <c r="G138" s="216" t="s">
        <v>703</v>
      </c>
      <c r="H138" s="209"/>
      <c r="I138" s="209"/>
      <c r="J138" s="209"/>
      <c r="K138" s="209"/>
      <c r="L138" s="209"/>
      <c r="M138" s="158"/>
      <c r="N138" s="158"/>
      <c r="O138" s="158"/>
      <c r="P138" s="155"/>
      <c r="Q138" s="155"/>
      <c r="R138" s="155"/>
      <c r="S138" s="155"/>
      <c r="T138" s="155"/>
      <c r="U138" s="160" t="s">
        <v>489</v>
      </c>
      <c r="V138" s="161" t="s">
        <v>473</v>
      </c>
      <c r="W138" s="161" t="s">
        <v>480</v>
      </c>
      <c r="X138" s="161" t="s">
        <v>490</v>
      </c>
      <c r="Y138" s="161">
        <v>461</v>
      </c>
      <c r="Z138" s="161" t="s">
        <v>482</v>
      </c>
      <c r="AA138" s="155"/>
      <c r="AB138" s="155"/>
      <c r="AC138" s="155"/>
      <c r="AD138" s="155"/>
      <c r="AE138" s="155"/>
      <c r="AF138" s="155"/>
      <c r="AG138" s="155"/>
      <c r="AH138" s="155"/>
      <c r="AI138" s="155"/>
    </row>
    <row r="139" spans="1:35" ht="15.6" x14ac:dyDescent="0.35">
      <c r="A139" s="487"/>
      <c r="B139" s="214" t="s">
        <v>722</v>
      </c>
      <c r="C139" s="214" t="s">
        <v>701</v>
      </c>
      <c r="D139" s="215">
        <v>116.1255</v>
      </c>
      <c r="E139" s="216" t="s">
        <v>703</v>
      </c>
      <c r="F139" s="216" t="s">
        <v>703</v>
      </c>
      <c r="G139" s="216" t="s">
        <v>703</v>
      </c>
      <c r="H139" s="209"/>
      <c r="I139" s="209"/>
      <c r="J139" s="209"/>
      <c r="K139" s="209"/>
      <c r="L139" s="209"/>
      <c r="M139" s="158"/>
      <c r="N139" s="158"/>
      <c r="O139" s="158"/>
      <c r="P139" s="155"/>
      <c r="Q139" s="155"/>
      <c r="R139" s="155"/>
      <c r="S139" s="155"/>
      <c r="T139" s="155"/>
      <c r="U139" s="160" t="s">
        <v>491</v>
      </c>
      <c r="V139" s="161" t="s">
        <v>473</v>
      </c>
      <c r="W139" s="161" t="s">
        <v>480</v>
      </c>
      <c r="X139" s="161" t="s">
        <v>492</v>
      </c>
      <c r="Y139" s="161">
        <v>247</v>
      </c>
      <c r="Z139" s="161" t="s">
        <v>482</v>
      </c>
      <c r="AA139" s="155"/>
      <c r="AB139" s="155"/>
      <c r="AC139" s="155"/>
      <c r="AD139" s="155"/>
      <c r="AE139" s="155"/>
      <c r="AF139" s="155"/>
      <c r="AG139" s="155"/>
      <c r="AH139" s="155"/>
      <c r="AI139" s="155"/>
    </row>
    <row r="140" spans="1:35" ht="15.6" x14ac:dyDescent="0.35">
      <c r="A140" s="209"/>
      <c r="B140" s="209"/>
      <c r="C140" s="209"/>
      <c r="D140" s="217"/>
      <c r="E140" s="217"/>
      <c r="F140" s="217"/>
      <c r="G140" s="217"/>
      <c r="H140" s="209"/>
      <c r="I140" s="209"/>
      <c r="J140" s="209"/>
      <c r="K140" s="209"/>
      <c r="L140" s="209"/>
      <c r="M140" s="158"/>
      <c r="N140" s="158"/>
      <c r="O140" s="158"/>
      <c r="P140" s="155"/>
      <c r="Q140" s="155"/>
      <c r="R140" s="155"/>
      <c r="S140" s="155"/>
      <c r="T140" s="155"/>
      <c r="U140" s="160" t="s">
        <v>493</v>
      </c>
      <c r="V140" s="161" t="s">
        <v>473</v>
      </c>
      <c r="W140" s="161" t="s">
        <v>480</v>
      </c>
      <c r="X140" s="161" t="s">
        <v>494</v>
      </c>
      <c r="Y140" s="161">
        <v>502</v>
      </c>
      <c r="Z140" s="161" t="s">
        <v>482</v>
      </c>
      <c r="AA140" s="155"/>
      <c r="AB140" s="155"/>
      <c r="AC140" s="155"/>
      <c r="AD140" s="155"/>
      <c r="AE140" s="155"/>
      <c r="AF140" s="155"/>
      <c r="AG140" s="155"/>
      <c r="AH140" s="155"/>
      <c r="AI140" s="155"/>
    </row>
    <row r="141" spans="1:35" ht="15.6" x14ac:dyDescent="0.35">
      <c r="A141" s="209"/>
      <c r="B141" s="209"/>
      <c r="C141" s="209"/>
      <c r="D141" s="217"/>
      <c r="E141" s="217"/>
      <c r="F141" s="217"/>
      <c r="G141" s="217"/>
      <c r="H141" s="209"/>
      <c r="I141" s="209"/>
      <c r="J141" s="209"/>
      <c r="K141" s="209"/>
      <c r="L141" s="209"/>
      <c r="M141" s="158"/>
      <c r="N141" s="158"/>
      <c r="O141" s="158"/>
      <c r="P141" s="155"/>
      <c r="Q141" s="155"/>
      <c r="R141" s="155"/>
      <c r="S141" s="155"/>
      <c r="T141" s="155"/>
      <c r="U141" s="160" t="s">
        <v>495</v>
      </c>
      <c r="V141" s="161" t="s">
        <v>473</v>
      </c>
      <c r="W141" s="161" t="s">
        <v>480</v>
      </c>
      <c r="X141" s="161" t="s">
        <v>496</v>
      </c>
      <c r="Y141" s="161">
        <v>26.96</v>
      </c>
      <c r="Z141" s="161" t="s">
        <v>482</v>
      </c>
      <c r="AA141" s="155"/>
      <c r="AB141" s="155"/>
      <c r="AC141" s="155"/>
      <c r="AD141" s="155"/>
      <c r="AE141" s="155"/>
      <c r="AF141" s="155"/>
      <c r="AG141" s="155"/>
      <c r="AH141" s="155"/>
      <c r="AI141" s="155"/>
    </row>
    <row r="142" spans="1:35" ht="15.6" x14ac:dyDescent="0.35">
      <c r="A142" s="209"/>
      <c r="B142" s="209"/>
      <c r="C142" s="209"/>
      <c r="D142" s="210" t="s">
        <v>692</v>
      </c>
      <c r="E142" s="210" t="s">
        <v>693</v>
      </c>
      <c r="F142" s="210" t="s">
        <v>694</v>
      </c>
      <c r="G142" s="210" t="s">
        <v>695</v>
      </c>
      <c r="H142" s="209"/>
      <c r="I142" s="209"/>
      <c r="J142" s="209"/>
      <c r="K142" s="209"/>
      <c r="L142" s="209"/>
      <c r="M142" s="158"/>
      <c r="N142" s="158"/>
      <c r="O142" s="158"/>
      <c r="P142" s="155"/>
      <c r="Q142" s="155"/>
      <c r="R142" s="155"/>
      <c r="S142" s="155"/>
      <c r="T142" s="155"/>
      <c r="U142" s="160" t="s">
        <v>497</v>
      </c>
      <c r="V142" s="161" t="s">
        <v>473</v>
      </c>
      <c r="W142" s="161" t="s">
        <v>480</v>
      </c>
      <c r="X142" s="161" t="s">
        <v>119</v>
      </c>
      <c r="Y142" s="161">
        <v>31.25</v>
      </c>
      <c r="Z142" s="161" t="s">
        <v>482</v>
      </c>
      <c r="AA142" s="155"/>
      <c r="AB142" s="155"/>
      <c r="AC142" s="155"/>
      <c r="AD142" s="155"/>
      <c r="AE142" s="155"/>
      <c r="AF142" s="155"/>
      <c r="AG142" s="155"/>
      <c r="AH142" s="155"/>
      <c r="AI142" s="155"/>
    </row>
    <row r="143" spans="1:35" ht="43.8" x14ac:dyDescent="0.35">
      <c r="A143" s="212" t="s">
        <v>696</v>
      </c>
      <c r="B143" s="212" t="s">
        <v>115</v>
      </c>
      <c r="C143" s="212" t="s">
        <v>697</v>
      </c>
      <c r="D143" s="213" t="s">
        <v>698</v>
      </c>
      <c r="E143" s="213" t="s">
        <v>698</v>
      </c>
      <c r="F143" s="213" t="s">
        <v>698</v>
      </c>
      <c r="G143" s="213" t="s">
        <v>698</v>
      </c>
      <c r="H143" s="209"/>
      <c r="I143" s="209"/>
      <c r="J143" s="209"/>
      <c r="K143" s="209"/>
      <c r="L143" s="209"/>
      <c r="M143" s="158"/>
      <c r="N143" s="158"/>
      <c r="O143" s="158"/>
      <c r="P143" s="155"/>
      <c r="Q143" s="155"/>
      <c r="R143" s="155"/>
      <c r="S143" s="155"/>
      <c r="T143" s="155"/>
      <c r="U143" s="160" t="s">
        <v>498</v>
      </c>
      <c r="V143" s="161" t="s">
        <v>473</v>
      </c>
      <c r="W143" s="161" t="s">
        <v>480</v>
      </c>
      <c r="X143" s="161" t="s">
        <v>499</v>
      </c>
      <c r="Y143" s="161">
        <v>722</v>
      </c>
      <c r="Z143" s="161" t="s">
        <v>482</v>
      </c>
      <c r="AA143" s="155"/>
      <c r="AB143" s="155"/>
      <c r="AC143" s="155"/>
      <c r="AD143" s="155"/>
      <c r="AE143" s="155"/>
      <c r="AF143" s="155"/>
      <c r="AG143" s="155"/>
      <c r="AH143" s="155"/>
      <c r="AI143" s="155"/>
    </row>
    <row r="144" spans="1:35" ht="43.8" x14ac:dyDescent="0.35">
      <c r="A144" s="487" t="s">
        <v>723</v>
      </c>
      <c r="B144" s="214" t="s">
        <v>724</v>
      </c>
      <c r="C144" s="214" t="s">
        <v>701</v>
      </c>
      <c r="D144" s="215">
        <v>3814.3674999999998</v>
      </c>
      <c r="E144" s="216" t="s">
        <v>703</v>
      </c>
      <c r="F144" s="216" t="s">
        <v>703</v>
      </c>
      <c r="G144" s="216" t="s">
        <v>703</v>
      </c>
      <c r="H144" s="209"/>
      <c r="I144" s="209"/>
      <c r="J144" s="209"/>
      <c r="K144" s="209"/>
      <c r="L144" s="209"/>
      <c r="M144" s="158"/>
      <c r="N144" s="158"/>
      <c r="O144" s="158"/>
      <c r="P144" s="155"/>
      <c r="Q144" s="155"/>
      <c r="R144" s="155"/>
      <c r="S144" s="155"/>
      <c r="T144" s="155"/>
      <c r="U144" s="160" t="s">
        <v>500</v>
      </c>
      <c r="V144" s="161" t="s">
        <v>473</v>
      </c>
      <c r="W144" s="161" t="s">
        <v>480</v>
      </c>
      <c r="X144" s="161" t="s">
        <v>501</v>
      </c>
      <c r="Y144" s="161">
        <v>1400</v>
      </c>
      <c r="Z144" s="161" t="s">
        <v>482</v>
      </c>
      <c r="AA144" s="155"/>
      <c r="AB144" s="155"/>
      <c r="AC144" s="155"/>
      <c r="AD144" s="155"/>
      <c r="AE144" s="155"/>
      <c r="AF144" s="155"/>
      <c r="AG144" s="155"/>
      <c r="AH144" s="155"/>
      <c r="AI144" s="155"/>
    </row>
    <row r="145" spans="1:35" ht="43.8" x14ac:dyDescent="0.35">
      <c r="A145" s="487"/>
      <c r="B145" s="214" t="s">
        <v>725</v>
      </c>
      <c r="C145" s="214" t="s">
        <v>701</v>
      </c>
      <c r="D145" s="215">
        <v>537.24189999999999</v>
      </c>
      <c r="E145" s="216" t="s">
        <v>703</v>
      </c>
      <c r="F145" s="216" t="s">
        <v>703</v>
      </c>
      <c r="G145" s="216" t="s">
        <v>703</v>
      </c>
      <c r="H145" s="209"/>
      <c r="I145" s="209"/>
      <c r="J145" s="209"/>
      <c r="K145" s="209"/>
      <c r="L145" s="209"/>
      <c r="M145" s="158"/>
      <c r="N145" s="158"/>
      <c r="O145" s="158"/>
      <c r="P145" s="155"/>
      <c r="Q145" s="155"/>
      <c r="R145" s="155"/>
      <c r="S145" s="155"/>
      <c r="T145" s="155"/>
      <c r="U145" s="160" t="s">
        <v>502</v>
      </c>
      <c r="V145" s="161" t="s">
        <v>473</v>
      </c>
      <c r="W145" s="161" t="s">
        <v>480</v>
      </c>
      <c r="X145" s="161" t="s">
        <v>503</v>
      </c>
      <c r="Y145" s="161">
        <v>1860</v>
      </c>
      <c r="Z145" s="161" t="s">
        <v>482</v>
      </c>
      <c r="AA145" s="155"/>
      <c r="AB145" s="155"/>
      <c r="AC145" s="155"/>
      <c r="AD145" s="155"/>
      <c r="AE145" s="155"/>
      <c r="AF145" s="155"/>
      <c r="AG145" s="155"/>
      <c r="AH145" s="155"/>
      <c r="AI145" s="155"/>
    </row>
    <row r="146" spans="1:35" ht="15.6" x14ac:dyDescent="0.35">
      <c r="A146" s="487"/>
      <c r="B146" s="214" t="s">
        <v>726</v>
      </c>
      <c r="C146" s="214" t="s">
        <v>701</v>
      </c>
      <c r="D146" s="215">
        <v>1148.421</v>
      </c>
      <c r="E146" s="216" t="s">
        <v>703</v>
      </c>
      <c r="F146" s="216" t="s">
        <v>703</v>
      </c>
      <c r="G146" s="216" t="s">
        <v>703</v>
      </c>
      <c r="H146" s="209"/>
      <c r="I146" s="209"/>
      <c r="J146" s="209"/>
      <c r="K146" s="209"/>
      <c r="L146" s="209"/>
      <c r="M146" s="158"/>
      <c r="N146" s="158"/>
      <c r="O146" s="158"/>
      <c r="P146" s="155"/>
      <c r="Q146" s="155"/>
      <c r="R146" s="155"/>
      <c r="S146" s="155"/>
      <c r="T146" s="155"/>
      <c r="U146" s="160" t="s">
        <v>504</v>
      </c>
      <c r="V146" s="161" t="s">
        <v>473</v>
      </c>
      <c r="W146" s="161" t="s">
        <v>474</v>
      </c>
      <c r="X146" s="161" t="s">
        <v>505</v>
      </c>
      <c r="Y146" s="161">
        <v>244</v>
      </c>
      <c r="Z146" s="161" t="s">
        <v>476</v>
      </c>
      <c r="AA146" s="155"/>
      <c r="AB146" s="155"/>
      <c r="AC146" s="155"/>
      <c r="AD146" s="155"/>
      <c r="AE146" s="155"/>
      <c r="AF146" s="155"/>
      <c r="AG146" s="155"/>
      <c r="AH146" s="155"/>
      <c r="AI146" s="155"/>
    </row>
    <row r="147" spans="1:35" ht="15.6" x14ac:dyDescent="0.35">
      <c r="A147" s="487"/>
      <c r="B147" s="214" t="s">
        <v>727</v>
      </c>
      <c r="C147" s="214" t="s">
        <v>701</v>
      </c>
      <c r="D147" s="215">
        <v>1759.6002000000001</v>
      </c>
      <c r="E147" s="216" t="s">
        <v>703</v>
      </c>
      <c r="F147" s="216" t="s">
        <v>703</v>
      </c>
      <c r="G147" s="216" t="s">
        <v>703</v>
      </c>
      <c r="H147" s="209"/>
      <c r="I147" s="209"/>
      <c r="J147" s="209"/>
      <c r="K147" s="209"/>
      <c r="L147" s="209"/>
      <c r="M147" s="158"/>
      <c r="N147" s="158"/>
      <c r="O147" s="158"/>
      <c r="P147" s="155"/>
      <c r="Q147" s="155"/>
      <c r="R147" s="155"/>
      <c r="S147" s="155"/>
      <c r="T147" s="155"/>
      <c r="U147" s="160" t="s">
        <v>506</v>
      </c>
      <c r="V147" s="161" t="s">
        <v>473</v>
      </c>
      <c r="W147" s="161" t="s">
        <v>474</v>
      </c>
      <c r="X147" s="161" t="s">
        <v>507</v>
      </c>
      <c r="Y147" s="161">
        <v>196.34</v>
      </c>
      <c r="Z147" s="161" t="s">
        <v>476</v>
      </c>
      <c r="AA147" s="155"/>
      <c r="AB147" s="155"/>
      <c r="AC147" s="155"/>
      <c r="AD147" s="155"/>
      <c r="AE147" s="155"/>
      <c r="AF147" s="155"/>
      <c r="AG147" s="155"/>
      <c r="AH147" s="155"/>
      <c r="AI147" s="155"/>
    </row>
    <row r="148" spans="1:35" ht="15.6" x14ac:dyDescent="0.35">
      <c r="A148" s="487"/>
      <c r="B148" s="214" t="s">
        <v>728</v>
      </c>
      <c r="C148" s="214" t="s">
        <v>701</v>
      </c>
      <c r="D148" s="215">
        <v>12119.206200000001</v>
      </c>
      <c r="E148" s="216" t="s">
        <v>703</v>
      </c>
      <c r="F148" s="216" t="s">
        <v>703</v>
      </c>
      <c r="G148" s="216" t="s">
        <v>703</v>
      </c>
      <c r="H148" s="209"/>
      <c r="I148" s="209"/>
      <c r="J148" s="209"/>
      <c r="K148" s="209"/>
      <c r="L148" s="209"/>
      <c r="M148" s="158"/>
      <c r="N148" s="158"/>
      <c r="O148" s="158"/>
      <c r="P148" s="155"/>
      <c r="Q148" s="155"/>
      <c r="R148" s="155"/>
      <c r="S148" s="155"/>
      <c r="T148" s="155"/>
      <c r="U148" s="160" t="s">
        <v>508</v>
      </c>
      <c r="V148" s="161" t="s">
        <v>473</v>
      </c>
      <c r="W148" s="161" t="s">
        <v>474</v>
      </c>
      <c r="X148" s="161" t="s">
        <v>509</v>
      </c>
      <c r="Y148" s="161">
        <v>260.61</v>
      </c>
      <c r="Z148" s="161" t="s">
        <v>476</v>
      </c>
      <c r="AA148" s="155"/>
      <c r="AB148" s="155"/>
      <c r="AC148" s="155"/>
      <c r="AD148" s="155"/>
      <c r="AE148" s="155"/>
      <c r="AF148" s="155"/>
      <c r="AG148" s="155"/>
      <c r="AH148" s="155"/>
      <c r="AI148" s="155"/>
    </row>
    <row r="149" spans="1:35" ht="15.6" x14ac:dyDescent="0.35">
      <c r="A149" s="209"/>
      <c r="B149" s="209"/>
      <c r="C149" s="209"/>
      <c r="D149" s="217"/>
      <c r="E149" s="217"/>
      <c r="F149" s="217"/>
      <c r="G149" s="217"/>
      <c r="H149" s="209"/>
      <c r="I149" s="209"/>
      <c r="J149" s="209"/>
      <c r="K149" s="209"/>
      <c r="L149" s="209"/>
      <c r="M149" s="158"/>
      <c r="N149" s="158"/>
      <c r="O149" s="158"/>
      <c r="P149" s="155"/>
      <c r="Q149" s="155"/>
      <c r="R149" s="155"/>
      <c r="S149" s="155"/>
      <c r="T149" s="155"/>
      <c r="U149" s="160" t="s">
        <v>510</v>
      </c>
      <c r="V149" s="161" t="s">
        <v>473</v>
      </c>
      <c r="W149" s="161" t="s">
        <v>474</v>
      </c>
      <c r="X149" s="161" t="s">
        <v>511</v>
      </c>
      <c r="Y149" s="161">
        <v>235</v>
      </c>
      <c r="Z149" s="161" t="s">
        <v>476</v>
      </c>
      <c r="AA149" s="155"/>
      <c r="AB149" s="155"/>
      <c r="AC149" s="155"/>
      <c r="AD149" s="155"/>
      <c r="AE149" s="155"/>
      <c r="AF149" s="155"/>
      <c r="AG149" s="155"/>
      <c r="AH149" s="155"/>
      <c r="AI149" s="155"/>
    </row>
    <row r="150" spans="1:35" ht="15.6" x14ac:dyDescent="0.35">
      <c r="A150" s="209"/>
      <c r="B150" s="209"/>
      <c r="C150" s="209"/>
      <c r="D150" s="217"/>
      <c r="E150" s="217"/>
      <c r="F150" s="217"/>
      <c r="G150" s="217"/>
      <c r="H150" s="209"/>
      <c r="I150" s="209"/>
      <c r="J150" s="209"/>
      <c r="K150" s="209"/>
      <c r="L150" s="209"/>
      <c r="M150" s="158"/>
      <c r="N150" s="158"/>
      <c r="O150" s="158"/>
      <c r="P150" s="155"/>
      <c r="Q150" s="155"/>
      <c r="R150" s="155"/>
      <c r="S150" s="155"/>
      <c r="T150" s="155"/>
      <c r="U150" s="160" t="s">
        <v>512</v>
      </c>
      <c r="V150" s="161" t="s">
        <v>473</v>
      </c>
      <c r="W150" s="161" t="s">
        <v>474</v>
      </c>
      <c r="X150" s="161" t="s">
        <v>513</v>
      </c>
      <c r="Y150" s="161">
        <v>251.45</v>
      </c>
      <c r="Z150" s="161" t="s">
        <v>476</v>
      </c>
      <c r="AA150" s="155"/>
      <c r="AB150" s="155"/>
      <c r="AC150" s="155"/>
      <c r="AD150" s="155"/>
      <c r="AE150" s="155"/>
      <c r="AF150" s="155"/>
      <c r="AG150" s="155"/>
      <c r="AH150" s="155"/>
      <c r="AI150" s="155"/>
    </row>
    <row r="151" spans="1:35" ht="15.6" x14ac:dyDescent="0.35">
      <c r="A151" s="209"/>
      <c r="B151" s="209"/>
      <c r="C151" s="209"/>
      <c r="D151" s="210" t="s">
        <v>692</v>
      </c>
      <c r="E151" s="210" t="s">
        <v>693</v>
      </c>
      <c r="F151" s="210" t="s">
        <v>694</v>
      </c>
      <c r="G151" s="210" t="s">
        <v>695</v>
      </c>
      <c r="H151" s="209"/>
      <c r="I151" s="209"/>
      <c r="J151" s="209"/>
      <c r="K151" s="209"/>
      <c r="L151" s="209"/>
      <c r="M151" s="158"/>
      <c r="N151" s="158"/>
      <c r="O151" s="158"/>
      <c r="P151" s="155"/>
      <c r="Q151" s="155"/>
      <c r="R151" s="155"/>
      <c r="S151" s="155"/>
      <c r="T151" s="155"/>
      <c r="U151" s="160" t="s">
        <v>514</v>
      </c>
      <c r="V151" s="161" t="s">
        <v>473</v>
      </c>
      <c r="W151" s="161" t="s">
        <v>474</v>
      </c>
      <c r="X151" s="161" t="s">
        <v>515</v>
      </c>
      <c r="Y151" s="161">
        <v>265.55</v>
      </c>
      <c r="Z151" s="161" t="s">
        <v>476</v>
      </c>
      <c r="AA151" s="155"/>
      <c r="AB151" s="155"/>
      <c r="AC151" s="155"/>
      <c r="AD151" s="155"/>
      <c r="AE151" s="155"/>
      <c r="AF151" s="155"/>
      <c r="AG151" s="155"/>
      <c r="AH151" s="155"/>
      <c r="AI151" s="155"/>
    </row>
    <row r="152" spans="1:35" ht="15.6" x14ac:dyDescent="0.35">
      <c r="A152" s="212" t="s">
        <v>696</v>
      </c>
      <c r="B152" s="212" t="s">
        <v>115</v>
      </c>
      <c r="C152" s="212" t="s">
        <v>697</v>
      </c>
      <c r="D152" s="213" t="s">
        <v>698</v>
      </c>
      <c r="E152" s="213" t="s">
        <v>698</v>
      </c>
      <c r="F152" s="213" t="s">
        <v>698</v>
      </c>
      <c r="G152" s="213" t="s">
        <v>698</v>
      </c>
      <c r="H152" s="209"/>
      <c r="I152" s="209"/>
      <c r="J152" s="209"/>
      <c r="K152" s="209"/>
      <c r="L152" s="209"/>
      <c r="M152" s="158"/>
      <c r="N152" s="158"/>
      <c r="O152" s="158"/>
      <c r="P152" s="155"/>
      <c r="Q152" s="155"/>
      <c r="R152" s="155"/>
      <c r="S152" s="155"/>
      <c r="T152" s="155"/>
      <c r="U152" s="160" t="s">
        <v>516</v>
      </c>
      <c r="V152" s="161" t="s">
        <v>473</v>
      </c>
      <c r="W152" s="161" t="s">
        <v>474</v>
      </c>
      <c r="X152" s="161" t="s">
        <v>517</v>
      </c>
      <c r="Y152" s="161">
        <v>282</v>
      </c>
      <c r="Z152" s="161" t="s">
        <v>476</v>
      </c>
      <c r="AA152" s="155"/>
      <c r="AB152" s="155"/>
      <c r="AC152" s="155"/>
      <c r="AD152" s="155"/>
      <c r="AE152" s="155"/>
      <c r="AF152" s="155"/>
      <c r="AG152" s="155"/>
      <c r="AH152" s="155"/>
      <c r="AI152" s="155"/>
    </row>
    <row r="153" spans="1:35" ht="15.6" x14ac:dyDescent="0.35">
      <c r="A153" s="487" t="s">
        <v>729</v>
      </c>
      <c r="B153" s="214" t="s">
        <v>730</v>
      </c>
      <c r="C153" s="214" t="s">
        <v>701</v>
      </c>
      <c r="D153" s="215">
        <v>9122.6363999999994</v>
      </c>
      <c r="E153" s="216" t="s">
        <v>703</v>
      </c>
      <c r="F153" s="216" t="s">
        <v>703</v>
      </c>
      <c r="G153" s="215">
        <v>999.3963</v>
      </c>
      <c r="H153" s="209"/>
      <c r="I153" s="209"/>
      <c r="J153" s="209"/>
      <c r="K153" s="209"/>
      <c r="L153" s="209"/>
      <c r="M153" s="158"/>
      <c r="N153" s="158"/>
      <c r="O153" s="158"/>
      <c r="P153" s="155"/>
      <c r="Q153" s="155"/>
      <c r="R153" s="155"/>
      <c r="S153" s="155"/>
      <c r="T153" s="155"/>
      <c r="U153" s="160" t="s">
        <v>518</v>
      </c>
      <c r="V153" s="161" t="s">
        <v>473</v>
      </c>
      <c r="W153" s="161" t="s">
        <v>474</v>
      </c>
      <c r="X153" s="161" t="s">
        <v>519</v>
      </c>
      <c r="Y153" s="161">
        <v>310.2</v>
      </c>
      <c r="Z153" s="161" t="s">
        <v>476</v>
      </c>
      <c r="AA153" s="155"/>
      <c r="AB153" s="155"/>
      <c r="AC153" s="155"/>
      <c r="AD153" s="155"/>
      <c r="AE153" s="155"/>
      <c r="AF153" s="155"/>
      <c r="AG153" s="155"/>
      <c r="AH153" s="155"/>
      <c r="AI153" s="155"/>
    </row>
    <row r="154" spans="1:35" ht="15.6" x14ac:dyDescent="0.35">
      <c r="A154" s="487"/>
      <c r="B154" s="214" t="s">
        <v>731</v>
      </c>
      <c r="C154" s="214" t="s">
        <v>701</v>
      </c>
      <c r="D154" s="215">
        <v>5204.5564000000004</v>
      </c>
      <c r="E154" s="216" t="s">
        <v>703</v>
      </c>
      <c r="F154" s="216" t="s">
        <v>703</v>
      </c>
      <c r="G154" s="215">
        <v>1523.4251999999999</v>
      </c>
      <c r="H154" s="209"/>
      <c r="I154" s="209"/>
      <c r="J154" s="209"/>
      <c r="K154" s="209"/>
      <c r="L154" s="209"/>
      <c r="M154" s="158"/>
      <c r="N154" s="158"/>
      <c r="O154" s="158"/>
      <c r="P154" s="155"/>
      <c r="Q154" s="155"/>
      <c r="R154" s="155"/>
      <c r="S154" s="155"/>
      <c r="T154" s="155"/>
      <c r="U154" s="160" t="s">
        <v>520</v>
      </c>
      <c r="V154" s="161" t="s">
        <v>473</v>
      </c>
      <c r="W154" s="161" t="s">
        <v>474</v>
      </c>
      <c r="X154" s="161" t="s">
        <v>521</v>
      </c>
      <c r="Y154" s="161">
        <v>354.85</v>
      </c>
      <c r="Z154" s="161" t="s">
        <v>476</v>
      </c>
      <c r="AA154" s="155"/>
      <c r="AB154" s="155"/>
      <c r="AC154" s="155"/>
      <c r="AD154" s="155"/>
      <c r="AE154" s="155"/>
      <c r="AF154" s="155"/>
      <c r="AG154" s="155"/>
      <c r="AH154" s="155"/>
      <c r="AI154" s="155"/>
    </row>
    <row r="155" spans="1:35" ht="15.6" x14ac:dyDescent="0.35">
      <c r="A155" s="487"/>
      <c r="B155" s="214" t="s">
        <v>732</v>
      </c>
      <c r="C155" s="214" t="s">
        <v>701</v>
      </c>
      <c r="D155" s="215">
        <v>3567.5953</v>
      </c>
      <c r="E155" s="216" t="s">
        <v>703</v>
      </c>
      <c r="F155" s="216" t="s">
        <v>703</v>
      </c>
      <c r="G155" s="215">
        <v>1701.6787999999999</v>
      </c>
      <c r="H155" s="209"/>
      <c r="I155" s="209"/>
      <c r="J155" s="209"/>
      <c r="K155" s="209"/>
      <c r="L155" s="209"/>
      <c r="M155" s="158"/>
      <c r="N155" s="158"/>
      <c r="O155" s="158"/>
      <c r="P155" s="155"/>
      <c r="Q155" s="155"/>
      <c r="R155" s="155"/>
      <c r="S155" s="155"/>
      <c r="T155" s="155"/>
      <c r="U155" s="160" t="s">
        <v>522</v>
      </c>
      <c r="V155" s="161" t="s">
        <v>473</v>
      </c>
      <c r="W155" s="161" t="s">
        <v>474</v>
      </c>
      <c r="X155" s="161" t="s">
        <v>523</v>
      </c>
      <c r="Y155" s="161">
        <v>296.68700000000001</v>
      </c>
      <c r="Z155" s="161" t="s">
        <v>476</v>
      </c>
      <c r="AA155" s="155"/>
      <c r="AB155" s="155"/>
      <c r="AC155" s="155"/>
      <c r="AD155" s="155"/>
      <c r="AE155" s="155"/>
      <c r="AF155" s="155"/>
      <c r="AG155" s="155"/>
      <c r="AH155" s="155"/>
      <c r="AI155" s="155"/>
    </row>
    <row r="156" spans="1:35" ht="15.6" x14ac:dyDescent="0.35">
      <c r="A156" s="487"/>
      <c r="B156" s="214" t="s">
        <v>733</v>
      </c>
      <c r="C156" s="214" t="s">
        <v>701</v>
      </c>
      <c r="D156" s="215">
        <v>3000.6363999999999</v>
      </c>
      <c r="E156" s="216" t="s">
        <v>703</v>
      </c>
      <c r="F156" s="216" t="s">
        <v>703</v>
      </c>
      <c r="G156" s="215">
        <v>1818.1913999999999</v>
      </c>
      <c r="H156" s="209"/>
      <c r="I156" s="209"/>
      <c r="J156" s="209"/>
      <c r="K156" s="209"/>
      <c r="L156" s="209"/>
      <c r="M156" s="158"/>
      <c r="N156" s="158"/>
      <c r="O156" s="158"/>
      <c r="P156" s="155"/>
      <c r="Q156" s="155"/>
      <c r="R156" s="155"/>
      <c r="S156" s="155"/>
      <c r="T156" s="155"/>
      <c r="U156" s="160" t="s">
        <v>524</v>
      </c>
      <c r="V156" s="161" t="s">
        <v>473</v>
      </c>
      <c r="W156" s="161" t="s">
        <v>474</v>
      </c>
      <c r="X156" s="161" t="s">
        <v>525</v>
      </c>
      <c r="Y156" s="161">
        <v>310.78699999999998</v>
      </c>
      <c r="Z156" s="161" t="s">
        <v>476</v>
      </c>
      <c r="AA156" s="155"/>
      <c r="AB156" s="155"/>
      <c r="AC156" s="155"/>
      <c r="AD156" s="155"/>
      <c r="AE156" s="155"/>
      <c r="AF156" s="155"/>
      <c r="AG156" s="155"/>
      <c r="AH156" s="155"/>
      <c r="AI156" s="155"/>
    </row>
    <row r="157" spans="1:35" ht="15.6" x14ac:dyDescent="0.35">
      <c r="A157" s="209"/>
      <c r="B157" s="209"/>
      <c r="C157" s="209"/>
      <c r="D157" s="217"/>
      <c r="E157" s="217"/>
      <c r="F157" s="217"/>
      <c r="G157" s="217"/>
      <c r="H157" s="209"/>
      <c r="I157" s="209"/>
      <c r="J157" s="209"/>
      <c r="K157" s="209"/>
      <c r="L157" s="209"/>
      <c r="M157" s="158"/>
      <c r="N157" s="158"/>
      <c r="O157" s="158"/>
      <c r="P157" s="155"/>
      <c r="Q157" s="155"/>
      <c r="R157" s="155"/>
      <c r="S157" s="155"/>
      <c r="T157" s="155"/>
      <c r="U157" s="160" t="s">
        <v>526</v>
      </c>
      <c r="V157" s="161" t="s">
        <v>473</v>
      </c>
      <c r="W157" s="161" t="s">
        <v>474</v>
      </c>
      <c r="X157" s="161" t="s">
        <v>527</v>
      </c>
      <c r="Y157" s="161">
        <v>327.23700000000002</v>
      </c>
      <c r="Z157" s="161" t="s">
        <v>476</v>
      </c>
      <c r="AA157" s="155"/>
      <c r="AB157" s="155"/>
      <c r="AC157" s="155"/>
      <c r="AD157" s="155"/>
      <c r="AE157" s="155"/>
      <c r="AF157" s="155"/>
      <c r="AG157" s="155"/>
      <c r="AH157" s="155"/>
      <c r="AI157" s="155"/>
    </row>
    <row r="158" spans="1:35" ht="15.6" x14ac:dyDescent="0.35">
      <c r="A158" s="209"/>
      <c r="B158" s="209"/>
      <c r="C158" s="209"/>
      <c r="D158" s="217"/>
      <c r="E158" s="217"/>
      <c r="F158" s="217"/>
      <c r="G158" s="217"/>
      <c r="H158" s="209"/>
      <c r="I158" s="209"/>
      <c r="J158" s="209"/>
      <c r="K158" s="209"/>
      <c r="L158" s="209"/>
      <c r="M158" s="158"/>
      <c r="N158" s="158"/>
      <c r="O158" s="158"/>
      <c r="P158" s="155"/>
      <c r="Q158" s="155"/>
      <c r="R158" s="155"/>
      <c r="S158" s="155"/>
      <c r="T158" s="155"/>
      <c r="U158" s="160" t="s">
        <v>528</v>
      </c>
      <c r="V158" s="161" t="s">
        <v>473</v>
      </c>
      <c r="W158" s="161" t="s">
        <v>474</v>
      </c>
      <c r="X158" s="161" t="s">
        <v>529</v>
      </c>
      <c r="Y158" s="161">
        <v>355.43700000000001</v>
      </c>
      <c r="Z158" s="161" t="s">
        <v>476</v>
      </c>
      <c r="AA158" s="155"/>
      <c r="AB158" s="155"/>
      <c r="AC158" s="155"/>
      <c r="AD158" s="155"/>
      <c r="AE158" s="155"/>
      <c r="AF158" s="155"/>
      <c r="AG158" s="155"/>
      <c r="AH158" s="155"/>
      <c r="AI158" s="155"/>
    </row>
    <row r="159" spans="1:35" ht="15.6" x14ac:dyDescent="0.35">
      <c r="A159" s="209"/>
      <c r="B159" s="209"/>
      <c r="C159" s="209"/>
      <c r="D159" s="210" t="s">
        <v>692</v>
      </c>
      <c r="E159" s="210" t="s">
        <v>693</v>
      </c>
      <c r="F159" s="210" t="s">
        <v>694</v>
      </c>
      <c r="G159" s="210" t="s">
        <v>695</v>
      </c>
      <c r="H159" s="209"/>
      <c r="I159" s="209"/>
      <c r="J159" s="209"/>
      <c r="K159" s="209"/>
      <c r="L159" s="209"/>
      <c r="M159" s="158"/>
      <c r="N159" s="158"/>
      <c r="O159" s="158"/>
      <c r="P159" s="155"/>
      <c r="Q159" s="155"/>
      <c r="R159" s="155"/>
      <c r="S159" s="155"/>
      <c r="T159" s="155"/>
      <c r="U159" s="160" t="s">
        <v>530</v>
      </c>
      <c r="V159" s="161" t="s">
        <v>473</v>
      </c>
      <c r="W159" s="161" t="s">
        <v>474</v>
      </c>
      <c r="X159" s="161" t="s">
        <v>531</v>
      </c>
      <c r="Y159" s="161">
        <v>400.08699999999999</v>
      </c>
      <c r="Z159" s="161" t="s">
        <v>476</v>
      </c>
      <c r="AA159" s="155"/>
      <c r="AB159" s="155"/>
      <c r="AC159" s="155"/>
      <c r="AD159" s="155"/>
      <c r="AE159" s="155"/>
      <c r="AF159" s="155"/>
      <c r="AG159" s="155"/>
      <c r="AH159" s="155"/>
      <c r="AI159" s="155"/>
    </row>
    <row r="160" spans="1:35" ht="29.4" x14ac:dyDescent="0.35">
      <c r="A160" s="212" t="s">
        <v>696</v>
      </c>
      <c r="B160" s="212" t="s">
        <v>115</v>
      </c>
      <c r="C160" s="212" t="s">
        <v>697</v>
      </c>
      <c r="D160" s="213" t="s">
        <v>698</v>
      </c>
      <c r="E160" s="213" t="s">
        <v>698</v>
      </c>
      <c r="F160" s="213" t="s">
        <v>698</v>
      </c>
      <c r="G160" s="213" t="s">
        <v>698</v>
      </c>
      <c r="H160" s="209"/>
      <c r="I160" s="209"/>
      <c r="J160" s="209"/>
      <c r="K160" s="209"/>
      <c r="L160" s="209"/>
      <c r="M160" s="158"/>
      <c r="N160" s="158"/>
      <c r="O160" s="158"/>
      <c r="P160" s="155"/>
      <c r="Q160" s="155"/>
      <c r="R160" s="155"/>
      <c r="S160" s="155"/>
      <c r="T160" s="155"/>
      <c r="U160" s="160" t="s">
        <v>532</v>
      </c>
      <c r="V160" s="161" t="s">
        <v>473</v>
      </c>
      <c r="W160" s="161" t="s">
        <v>130</v>
      </c>
      <c r="X160" s="161" t="s">
        <v>533</v>
      </c>
      <c r="Y160" s="161">
        <v>14</v>
      </c>
      <c r="Z160" s="161" t="s">
        <v>131</v>
      </c>
      <c r="AA160" s="155"/>
      <c r="AB160" s="155"/>
      <c r="AC160" s="155"/>
      <c r="AD160" s="155"/>
      <c r="AE160" s="155"/>
      <c r="AF160" s="155"/>
      <c r="AG160" s="155"/>
      <c r="AH160" s="155"/>
      <c r="AI160" s="155"/>
    </row>
    <row r="161" spans="1:35" ht="15.6" x14ac:dyDescent="0.35">
      <c r="A161" s="487" t="s">
        <v>734</v>
      </c>
      <c r="B161" s="214" t="s">
        <v>735</v>
      </c>
      <c r="C161" s="214" t="s">
        <v>701</v>
      </c>
      <c r="D161" s="215">
        <v>3116.2916</v>
      </c>
      <c r="E161" s="216" t="s">
        <v>703</v>
      </c>
      <c r="F161" s="215">
        <v>600</v>
      </c>
      <c r="G161" s="215">
        <v>2326.5302999999999</v>
      </c>
      <c r="H161" s="209"/>
      <c r="I161" s="209"/>
      <c r="J161" s="209"/>
      <c r="K161" s="209"/>
      <c r="L161" s="209"/>
      <c r="M161" s="158"/>
      <c r="N161" s="158"/>
      <c r="O161" s="158"/>
      <c r="P161" s="155"/>
      <c r="Q161" s="155"/>
      <c r="R161" s="155"/>
      <c r="S161" s="155"/>
      <c r="T161" s="155"/>
      <c r="U161" s="160" t="s">
        <v>534</v>
      </c>
      <c r="V161" s="161" t="s">
        <v>473</v>
      </c>
      <c r="W161" s="161" t="s">
        <v>130</v>
      </c>
      <c r="X161" s="161" t="s">
        <v>535</v>
      </c>
      <c r="Y161" s="161">
        <v>13.73</v>
      </c>
      <c r="Z161" s="161" t="s">
        <v>131</v>
      </c>
      <c r="AA161" s="155"/>
      <c r="AB161" s="155"/>
      <c r="AC161" s="155"/>
      <c r="AD161" s="155"/>
      <c r="AE161" s="155"/>
      <c r="AF161" s="155"/>
      <c r="AG161" s="155"/>
      <c r="AH161" s="155"/>
      <c r="AI161" s="155"/>
    </row>
    <row r="162" spans="1:35" ht="15.6" x14ac:dyDescent="0.35">
      <c r="A162" s="487"/>
      <c r="B162" s="214" t="s">
        <v>736</v>
      </c>
      <c r="C162" s="214" t="s">
        <v>701</v>
      </c>
      <c r="D162" s="215">
        <v>2574.1648</v>
      </c>
      <c r="E162" s="216" t="s">
        <v>703</v>
      </c>
      <c r="F162" s="215">
        <v>600</v>
      </c>
      <c r="G162" s="215">
        <v>1894.6286</v>
      </c>
      <c r="H162" s="209"/>
      <c r="I162" s="209"/>
      <c r="J162" s="209"/>
      <c r="K162" s="209"/>
      <c r="L162" s="209"/>
      <c r="M162" s="158"/>
      <c r="N162" s="158"/>
      <c r="O162" s="158"/>
      <c r="P162" s="155"/>
      <c r="Q162" s="155"/>
      <c r="R162" s="155"/>
      <c r="S162" s="155"/>
      <c r="T162" s="155"/>
      <c r="U162" s="160" t="s">
        <v>536</v>
      </c>
      <c r="V162" s="161" t="s">
        <v>473</v>
      </c>
      <c r="W162" s="161" t="s">
        <v>480</v>
      </c>
      <c r="X162" s="161" t="s">
        <v>537</v>
      </c>
      <c r="Y162" s="161">
        <v>174.244</v>
      </c>
      <c r="Z162" s="161" t="s">
        <v>482</v>
      </c>
      <c r="AA162" s="155"/>
      <c r="AB162" s="155"/>
      <c r="AC162" s="155"/>
      <c r="AD162" s="155"/>
      <c r="AE162" s="155"/>
      <c r="AF162" s="155"/>
      <c r="AG162" s="155"/>
      <c r="AH162" s="155"/>
      <c r="AI162" s="155"/>
    </row>
    <row r="163" spans="1:35" ht="15.6" x14ac:dyDescent="0.35">
      <c r="A163" s="487"/>
      <c r="B163" s="214" t="s">
        <v>737</v>
      </c>
      <c r="C163" s="214" t="s">
        <v>701</v>
      </c>
      <c r="D163" s="215">
        <v>3276.7069000000001</v>
      </c>
      <c r="E163" s="216" t="s">
        <v>703</v>
      </c>
      <c r="F163" s="215">
        <v>600</v>
      </c>
      <c r="G163" s="215">
        <v>2748.8330000000001</v>
      </c>
      <c r="H163" s="209"/>
      <c r="I163" s="209"/>
      <c r="J163" s="209"/>
      <c r="K163" s="209"/>
      <c r="L163" s="209"/>
      <c r="M163" s="158"/>
      <c r="N163" s="158"/>
      <c r="O163" s="158"/>
      <c r="P163" s="155"/>
      <c r="Q163" s="155"/>
      <c r="R163" s="155"/>
      <c r="S163" s="155"/>
      <c r="T163" s="155"/>
      <c r="U163" s="160" t="s">
        <v>538</v>
      </c>
      <c r="V163" s="161" t="s">
        <v>473</v>
      </c>
      <c r="W163" s="161" t="s">
        <v>480</v>
      </c>
      <c r="X163" s="161" t="s">
        <v>539</v>
      </c>
      <c r="Y163" s="161">
        <v>203.74600000000001</v>
      </c>
      <c r="Z163" s="161" t="s">
        <v>482</v>
      </c>
      <c r="AA163" s="155"/>
      <c r="AB163" s="155"/>
      <c r="AC163" s="155"/>
      <c r="AD163" s="155"/>
      <c r="AE163" s="155"/>
      <c r="AF163" s="155"/>
      <c r="AG163" s="155"/>
      <c r="AH163" s="155"/>
      <c r="AI163" s="155"/>
    </row>
    <row r="164" spans="1:35" ht="29.4" x14ac:dyDescent="0.35">
      <c r="A164" s="487"/>
      <c r="B164" s="214" t="s">
        <v>738</v>
      </c>
      <c r="C164" s="214" t="s">
        <v>701</v>
      </c>
      <c r="D164" s="215">
        <v>3269.8389000000002</v>
      </c>
      <c r="E164" s="216" t="s">
        <v>703</v>
      </c>
      <c r="F164" s="215">
        <v>600</v>
      </c>
      <c r="G164" s="215">
        <v>2350.6163000000001</v>
      </c>
      <c r="H164" s="209"/>
      <c r="I164" s="209"/>
      <c r="J164" s="209"/>
      <c r="K164" s="209"/>
      <c r="L164" s="209"/>
      <c r="M164" s="158"/>
      <c r="N164" s="158"/>
      <c r="O164" s="158"/>
      <c r="P164" s="155"/>
      <c r="Q164" s="155"/>
      <c r="R164" s="155"/>
      <c r="S164" s="155"/>
      <c r="T164" s="155"/>
      <c r="U164" s="160" t="s">
        <v>540</v>
      </c>
      <c r="V164" s="161" t="s">
        <v>473</v>
      </c>
      <c r="W164" s="161" t="s">
        <v>480</v>
      </c>
      <c r="X164" s="161" t="s">
        <v>541</v>
      </c>
      <c r="Y164" s="161">
        <v>46.34</v>
      </c>
      <c r="Z164" s="161" t="s">
        <v>482</v>
      </c>
      <c r="AA164" s="155"/>
      <c r="AB164" s="155"/>
      <c r="AC164" s="155"/>
      <c r="AD164" s="155"/>
      <c r="AE164" s="155"/>
      <c r="AF164" s="155"/>
      <c r="AG164" s="155"/>
      <c r="AH164" s="155"/>
      <c r="AI164" s="155"/>
    </row>
    <row r="165" spans="1:35" ht="15.6" x14ac:dyDescent="0.35">
      <c r="A165" s="487"/>
      <c r="B165" s="214" t="s">
        <v>739</v>
      </c>
      <c r="C165" s="214" t="s">
        <v>701</v>
      </c>
      <c r="D165" s="215">
        <v>2600.6363999999999</v>
      </c>
      <c r="E165" s="216" t="s">
        <v>703</v>
      </c>
      <c r="F165" s="215">
        <v>600</v>
      </c>
      <c r="G165" s="215">
        <v>1797.2227</v>
      </c>
      <c r="H165" s="209"/>
      <c r="I165" s="209"/>
      <c r="J165" s="209"/>
      <c r="K165" s="209"/>
      <c r="L165" s="209"/>
      <c r="M165" s="158"/>
      <c r="N165" s="158"/>
      <c r="O165" s="158"/>
      <c r="P165" s="155"/>
      <c r="Q165" s="155"/>
      <c r="R165" s="155"/>
      <c r="S165" s="155"/>
      <c r="T165" s="155"/>
      <c r="U165" s="160" t="s">
        <v>542</v>
      </c>
      <c r="V165" s="161" t="s">
        <v>473</v>
      </c>
      <c r="W165" s="161" t="s">
        <v>480</v>
      </c>
      <c r="X165" s="161" t="s">
        <v>543</v>
      </c>
      <c r="Y165" s="161">
        <v>42.51</v>
      </c>
      <c r="Z165" s="161" t="s">
        <v>482</v>
      </c>
      <c r="AA165" s="155"/>
      <c r="AB165" s="155"/>
      <c r="AC165" s="155"/>
      <c r="AD165" s="155"/>
      <c r="AE165" s="155"/>
      <c r="AF165" s="155"/>
      <c r="AG165" s="155"/>
      <c r="AH165" s="155"/>
      <c r="AI165" s="155"/>
    </row>
    <row r="166" spans="1:35" ht="15.6" x14ac:dyDescent="0.35">
      <c r="A166" s="487"/>
      <c r="B166" s="214" t="s">
        <v>740</v>
      </c>
      <c r="C166" s="214" t="s">
        <v>701</v>
      </c>
      <c r="D166" s="215">
        <v>4032.3924999999999</v>
      </c>
      <c r="E166" s="216" t="s">
        <v>703</v>
      </c>
      <c r="F166" s="215">
        <v>600</v>
      </c>
      <c r="G166" s="215">
        <v>3125.2716</v>
      </c>
      <c r="H166" s="209"/>
      <c r="I166" s="209"/>
      <c r="J166" s="209"/>
      <c r="K166" s="209"/>
      <c r="L166" s="209"/>
      <c r="M166" s="158"/>
      <c r="N166" s="158"/>
      <c r="O166" s="158"/>
      <c r="P166" s="155"/>
      <c r="Q166" s="155"/>
      <c r="R166" s="155"/>
      <c r="S166" s="155"/>
      <c r="T166" s="155"/>
      <c r="U166" s="160" t="s">
        <v>544</v>
      </c>
      <c r="V166" s="161" t="s">
        <v>473</v>
      </c>
      <c r="W166" s="161" t="s">
        <v>480</v>
      </c>
      <c r="X166" s="161" t="s">
        <v>545</v>
      </c>
      <c r="Y166" s="161">
        <v>39.020000000000003</v>
      </c>
      <c r="Z166" s="161" t="s">
        <v>482</v>
      </c>
      <c r="AA166" s="155"/>
      <c r="AB166" s="155"/>
      <c r="AC166" s="155"/>
      <c r="AD166" s="155"/>
      <c r="AE166" s="155"/>
      <c r="AF166" s="155"/>
      <c r="AG166" s="155"/>
      <c r="AH166" s="155"/>
      <c r="AI166" s="155"/>
    </row>
    <row r="167" spans="1:35" ht="15.6" x14ac:dyDescent="0.35">
      <c r="A167" s="487"/>
      <c r="B167" s="214" t="s">
        <v>741</v>
      </c>
      <c r="C167" s="214" t="s">
        <v>701</v>
      </c>
      <c r="D167" s="215">
        <v>3104.7269999999999</v>
      </c>
      <c r="E167" s="216" t="s">
        <v>703</v>
      </c>
      <c r="F167" s="215">
        <v>600</v>
      </c>
      <c r="G167" s="215">
        <v>2541.3132999999998</v>
      </c>
      <c r="H167" s="209"/>
      <c r="I167" s="209"/>
      <c r="J167" s="209"/>
      <c r="K167" s="209"/>
      <c r="L167" s="209"/>
      <c r="M167" s="158"/>
      <c r="N167" s="158"/>
      <c r="O167" s="158"/>
      <c r="P167" s="155"/>
      <c r="Q167" s="155"/>
      <c r="R167" s="155"/>
      <c r="S167" s="155"/>
      <c r="T167" s="155"/>
      <c r="U167" s="160" t="s">
        <v>546</v>
      </c>
      <c r="V167" s="161" t="s">
        <v>473</v>
      </c>
      <c r="W167" s="161" t="s">
        <v>480</v>
      </c>
      <c r="X167" s="161" t="s">
        <v>547</v>
      </c>
      <c r="Y167" s="161">
        <v>37.92</v>
      </c>
      <c r="Z167" s="161" t="s">
        <v>482</v>
      </c>
      <c r="AA167" s="155"/>
      <c r="AB167" s="155"/>
      <c r="AC167" s="155"/>
      <c r="AD167" s="155"/>
      <c r="AE167" s="155"/>
      <c r="AF167" s="155"/>
      <c r="AG167" s="155"/>
      <c r="AH167" s="155"/>
      <c r="AI167" s="155"/>
    </row>
    <row r="168" spans="1:35" ht="15.6" x14ac:dyDescent="0.35">
      <c r="A168" s="487"/>
      <c r="B168" s="214" t="s">
        <v>742</v>
      </c>
      <c r="C168" s="214" t="s">
        <v>701</v>
      </c>
      <c r="D168" s="215">
        <v>3777.9488999999999</v>
      </c>
      <c r="E168" s="216" t="s">
        <v>703</v>
      </c>
      <c r="F168" s="215">
        <v>600</v>
      </c>
      <c r="G168" s="215">
        <v>3198.9573</v>
      </c>
      <c r="H168" s="209"/>
      <c r="I168" s="209"/>
      <c r="J168" s="209"/>
      <c r="K168" s="209"/>
      <c r="L168" s="209"/>
      <c r="M168" s="158"/>
      <c r="N168" s="158"/>
      <c r="O168" s="158"/>
      <c r="P168" s="155"/>
      <c r="Q168" s="155"/>
      <c r="R168" s="155"/>
      <c r="S168" s="155"/>
      <c r="T168" s="155"/>
      <c r="U168" s="160" t="s">
        <v>548</v>
      </c>
      <c r="V168" s="161" t="s">
        <v>473</v>
      </c>
      <c r="W168" s="161" t="s">
        <v>480</v>
      </c>
      <c r="X168" s="161" t="s">
        <v>549</v>
      </c>
      <c r="Y168" s="161">
        <v>29.29</v>
      </c>
      <c r="Z168" s="161" t="s">
        <v>482</v>
      </c>
      <c r="AA168" s="155"/>
      <c r="AB168" s="155"/>
      <c r="AC168" s="155"/>
      <c r="AD168" s="155"/>
      <c r="AE168" s="155"/>
      <c r="AF168" s="155"/>
      <c r="AG168" s="155"/>
      <c r="AH168" s="155"/>
      <c r="AI168" s="155"/>
    </row>
    <row r="169" spans="1:35" ht="29.4" x14ac:dyDescent="0.35">
      <c r="A169" s="487"/>
      <c r="B169" s="214" t="s">
        <v>743</v>
      </c>
      <c r="C169" s="214" t="s">
        <v>701</v>
      </c>
      <c r="D169" s="215">
        <v>3413.0841999999998</v>
      </c>
      <c r="E169" s="216" t="s">
        <v>703</v>
      </c>
      <c r="F169" s="215">
        <v>600</v>
      </c>
      <c r="G169" s="215">
        <v>2489.6704</v>
      </c>
      <c r="H169" s="209"/>
      <c r="I169" s="209"/>
      <c r="J169" s="209"/>
      <c r="K169" s="209"/>
      <c r="L169" s="209"/>
      <c r="M169" s="158"/>
      <c r="N169" s="158"/>
      <c r="O169" s="158"/>
      <c r="P169" s="155"/>
      <c r="Q169" s="155"/>
      <c r="R169" s="155"/>
      <c r="S169" s="155"/>
      <c r="T169" s="155"/>
      <c r="U169" s="160" t="s">
        <v>550</v>
      </c>
      <c r="V169" s="161" t="s">
        <v>473</v>
      </c>
      <c r="W169" s="161" t="s">
        <v>480</v>
      </c>
      <c r="X169" s="161" t="s">
        <v>551</v>
      </c>
      <c r="Y169" s="161">
        <v>73.165999999999997</v>
      </c>
      <c r="Z169" s="161" t="s">
        <v>482</v>
      </c>
      <c r="AA169" s="155"/>
      <c r="AB169" s="155"/>
      <c r="AC169" s="155"/>
      <c r="AD169" s="155"/>
      <c r="AE169" s="155"/>
      <c r="AF169" s="155"/>
      <c r="AG169" s="155"/>
      <c r="AH169" s="155"/>
      <c r="AI169" s="155"/>
    </row>
    <row r="170" spans="1:35" ht="29.4" x14ac:dyDescent="0.35">
      <c r="A170" s="209"/>
      <c r="B170" s="209"/>
      <c r="C170" s="209"/>
      <c r="D170" s="217"/>
      <c r="E170" s="217"/>
      <c r="F170" s="217"/>
      <c r="G170" s="217"/>
      <c r="H170" s="209"/>
      <c r="I170" s="209"/>
      <c r="J170" s="209"/>
      <c r="K170" s="209"/>
      <c r="L170" s="209"/>
      <c r="M170" s="158"/>
      <c r="N170" s="158"/>
      <c r="O170" s="158"/>
      <c r="P170" s="155"/>
      <c r="Q170" s="155"/>
      <c r="R170" s="155"/>
      <c r="S170" s="155"/>
      <c r="T170" s="155"/>
      <c r="U170" s="160" t="s">
        <v>552</v>
      </c>
      <c r="V170" s="161" t="s">
        <v>473</v>
      </c>
      <c r="W170" s="161" t="s">
        <v>480</v>
      </c>
      <c r="X170" s="161" t="s">
        <v>553</v>
      </c>
      <c r="Y170" s="161">
        <v>80.432000000000002</v>
      </c>
      <c r="Z170" s="161" t="s">
        <v>482</v>
      </c>
      <c r="AA170" s="155"/>
      <c r="AB170" s="155"/>
      <c r="AC170" s="155"/>
      <c r="AD170" s="155"/>
      <c r="AE170" s="155"/>
      <c r="AF170" s="155"/>
      <c r="AG170" s="155"/>
      <c r="AH170" s="155"/>
      <c r="AI170" s="155"/>
    </row>
    <row r="171" spans="1:35" ht="15.6" x14ac:dyDescent="0.35">
      <c r="A171" s="209"/>
      <c r="B171" s="209"/>
      <c r="C171" s="209"/>
      <c r="D171" s="217"/>
      <c r="E171" s="217"/>
      <c r="F171" s="217"/>
      <c r="G171" s="217"/>
      <c r="H171" s="209"/>
      <c r="I171" s="209"/>
      <c r="J171" s="209"/>
      <c r="K171" s="209"/>
      <c r="L171" s="209"/>
      <c r="M171" s="158"/>
      <c r="N171" s="158"/>
      <c r="O171" s="158"/>
      <c r="P171" s="155"/>
      <c r="Q171" s="155"/>
      <c r="R171" s="155"/>
      <c r="S171" s="155"/>
      <c r="T171" s="155"/>
      <c r="U171" s="160" t="s">
        <v>554</v>
      </c>
      <c r="V171" s="161" t="s">
        <v>473</v>
      </c>
      <c r="W171" s="161" t="s">
        <v>555</v>
      </c>
      <c r="X171" s="161" t="s">
        <v>556</v>
      </c>
      <c r="Y171" s="161">
        <v>73.010000000000005</v>
      </c>
      <c r="Z171" s="161" t="s">
        <v>557</v>
      </c>
      <c r="AA171" s="155"/>
      <c r="AB171" s="155"/>
      <c r="AC171" s="155"/>
      <c r="AD171" s="155"/>
      <c r="AE171" s="155"/>
      <c r="AF171" s="155"/>
      <c r="AG171" s="155"/>
      <c r="AH171" s="155"/>
      <c r="AI171" s="155"/>
    </row>
    <row r="172" spans="1:35" ht="15.6" x14ac:dyDescent="0.35">
      <c r="A172" s="209"/>
      <c r="B172" s="209"/>
      <c r="C172" s="209"/>
      <c r="D172" s="210" t="s">
        <v>692</v>
      </c>
      <c r="E172" s="210" t="s">
        <v>693</v>
      </c>
      <c r="F172" s="210" t="s">
        <v>694</v>
      </c>
      <c r="G172" s="210" t="s">
        <v>695</v>
      </c>
      <c r="H172" s="209"/>
      <c r="I172" s="209"/>
      <c r="J172" s="209"/>
      <c r="K172" s="209"/>
      <c r="L172" s="209"/>
      <c r="M172" s="158"/>
      <c r="N172" s="158"/>
      <c r="O172" s="158"/>
      <c r="P172" s="155"/>
      <c r="Q172" s="155"/>
      <c r="R172" s="155"/>
      <c r="S172" s="155"/>
      <c r="T172" s="155"/>
      <c r="U172" s="160" t="s">
        <v>558</v>
      </c>
      <c r="V172" s="161" t="s">
        <v>473</v>
      </c>
      <c r="W172" s="161" t="s">
        <v>555</v>
      </c>
      <c r="X172" s="161" t="s">
        <v>559</v>
      </c>
      <c r="Y172" s="161">
        <v>114.87</v>
      </c>
      <c r="Z172" s="161" t="s">
        <v>557</v>
      </c>
      <c r="AA172" s="155"/>
      <c r="AB172" s="155"/>
      <c r="AC172" s="155"/>
      <c r="AD172" s="155"/>
      <c r="AE172" s="155"/>
      <c r="AF172" s="155"/>
      <c r="AG172" s="155"/>
      <c r="AH172" s="155"/>
      <c r="AI172" s="155"/>
    </row>
    <row r="173" spans="1:35" ht="15.6" x14ac:dyDescent="0.35">
      <c r="A173" s="212" t="s">
        <v>696</v>
      </c>
      <c r="B173" s="212" t="s">
        <v>115</v>
      </c>
      <c r="C173" s="212" t="s">
        <v>697</v>
      </c>
      <c r="D173" s="213" t="s">
        <v>698</v>
      </c>
      <c r="E173" s="213" t="s">
        <v>698</v>
      </c>
      <c r="F173" s="213" t="s">
        <v>698</v>
      </c>
      <c r="G173" s="213" t="s">
        <v>698</v>
      </c>
      <c r="H173" s="209"/>
      <c r="I173" s="209"/>
      <c r="J173" s="209"/>
      <c r="K173" s="209"/>
      <c r="L173" s="209"/>
      <c r="M173" s="158"/>
      <c r="N173" s="158"/>
      <c r="O173" s="158"/>
      <c r="P173" s="155"/>
      <c r="Q173" s="155"/>
      <c r="R173" s="155"/>
      <c r="S173" s="155"/>
      <c r="T173" s="155"/>
      <c r="U173" s="160" t="s">
        <v>560</v>
      </c>
      <c r="V173" s="161" t="s">
        <v>473</v>
      </c>
      <c r="W173" s="161" t="s">
        <v>555</v>
      </c>
      <c r="X173" s="161" t="s">
        <v>561</v>
      </c>
      <c r="Y173" s="161">
        <v>121.68</v>
      </c>
      <c r="Z173" s="161" t="s">
        <v>557</v>
      </c>
      <c r="AA173" s="155"/>
      <c r="AB173" s="155"/>
      <c r="AC173" s="155"/>
      <c r="AD173" s="155"/>
      <c r="AE173" s="155"/>
      <c r="AF173" s="155"/>
      <c r="AG173" s="155"/>
      <c r="AH173" s="155"/>
      <c r="AI173" s="155"/>
    </row>
    <row r="174" spans="1:35" ht="15.6" x14ac:dyDescent="0.35">
      <c r="A174" s="487" t="s">
        <v>744</v>
      </c>
      <c r="B174" s="214" t="s">
        <v>745</v>
      </c>
      <c r="C174" s="214" t="s">
        <v>701</v>
      </c>
      <c r="D174" s="218">
        <v>750.26480000000004</v>
      </c>
      <c r="E174" s="216" t="s">
        <v>703</v>
      </c>
      <c r="F174" s="216" t="s">
        <v>703</v>
      </c>
      <c r="G174" s="218">
        <v>770.27959999999996</v>
      </c>
      <c r="H174" s="209"/>
      <c r="I174" s="209"/>
      <c r="J174" s="209"/>
      <c r="K174" s="209"/>
      <c r="L174" s="209"/>
      <c r="M174" s="158"/>
      <c r="N174" s="158"/>
      <c r="O174" s="158"/>
      <c r="P174" s="155"/>
      <c r="Q174" s="155"/>
      <c r="R174" s="155"/>
      <c r="S174" s="155"/>
      <c r="T174" s="155"/>
      <c r="U174" s="160" t="s">
        <v>562</v>
      </c>
      <c r="V174" s="161" t="s">
        <v>473</v>
      </c>
      <c r="W174" s="161" t="s">
        <v>555</v>
      </c>
      <c r="X174" s="161" t="s">
        <v>563</v>
      </c>
      <c r="Y174" s="161">
        <v>160.62</v>
      </c>
      <c r="Z174" s="161" t="s">
        <v>557</v>
      </c>
      <c r="AA174" s="155"/>
      <c r="AB174" s="155"/>
      <c r="AC174" s="155"/>
      <c r="AD174" s="155"/>
      <c r="AE174" s="155"/>
      <c r="AF174" s="155"/>
      <c r="AG174" s="155"/>
      <c r="AH174" s="155"/>
      <c r="AI174" s="155"/>
    </row>
    <row r="175" spans="1:35" ht="15.6" x14ac:dyDescent="0.35">
      <c r="A175" s="487"/>
      <c r="B175" s="214" t="s">
        <v>746</v>
      </c>
      <c r="C175" s="214" t="s">
        <v>701</v>
      </c>
      <c r="D175" s="218">
        <v>853.56669999999997</v>
      </c>
      <c r="E175" s="216" t="s">
        <v>703</v>
      </c>
      <c r="F175" s="216" t="s">
        <v>703</v>
      </c>
      <c r="G175" s="218">
        <v>751.41679999999997</v>
      </c>
      <c r="H175" s="209"/>
      <c r="I175" s="209"/>
      <c r="J175" s="209"/>
      <c r="K175" s="209"/>
      <c r="L175" s="209"/>
      <c r="M175" s="158"/>
      <c r="N175" s="158"/>
      <c r="O175" s="158"/>
      <c r="P175" s="155"/>
      <c r="Q175" s="155"/>
      <c r="R175" s="155"/>
      <c r="S175" s="155"/>
      <c r="T175" s="155"/>
      <c r="U175" s="160" t="s">
        <v>564</v>
      </c>
      <c r="V175" s="161" t="s">
        <v>473</v>
      </c>
      <c r="W175" s="161" t="s">
        <v>555</v>
      </c>
      <c r="X175" s="161" t="s">
        <v>565</v>
      </c>
      <c r="Y175" s="161">
        <v>250.42</v>
      </c>
      <c r="Z175" s="161" t="s">
        <v>557</v>
      </c>
      <c r="AA175" s="155"/>
      <c r="AB175" s="155"/>
      <c r="AC175" s="155"/>
      <c r="AD175" s="155"/>
      <c r="AE175" s="155"/>
      <c r="AF175" s="155"/>
      <c r="AG175" s="155"/>
      <c r="AH175" s="155"/>
      <c r="AI175" s="155"/>
    </row>
    <row r="176" spans="1:35" ht="15.6" x14ac:dyDescent="0.35">
      <c r="A176" s="487"/>
      <c r="B176" s="214" t="s">
        <v>747</v>
      </c>
      <c r="C176" s="214" t="s">
        <v>701</v>
      </c>
      <c r="D176" s="218">
        <v>919.3963</v>
      </c>
      <c r="E176" s="216" t="s">
        <v>703</v>
      </c>
      <c r="F176" s="216" t="s">
        <v>703</v>
      </c>
      <c r="G176" s="218">
        <v>739.3963</v>
      </c>
      <c r="H176" s="209"/>
      <c r="I176" s="209"/>
      <c r="J176" s="209"/>
      <c r="K176" s="209"/>
      <c r="L176" s="209"/>
      <c r="M176" s="158"/>
      <c r="N176" s="158"/>
      <c r="O176" s="158"/>
      <c r="P176" s="155"/>
      <c r="Q176" s="155"/>
      <c r="R176" s="155"/>
      <c r="S176" s="155"/>
      <c r="T176" s="155"/>
      <c r="U176" s="160" t="s">
        <v>566</v>
      </c>
      <c r="V176" s="161" t="s">
        <v>473</v>
      </c>
      <c r="W176" s="161" t="s">
        <v>555</v>
      </c>
      <c r="X176" s="161" t="s">
        <v>567</v>
      </c>
      <c r="Y176" s="161">
        <v>264.315</v>
      </c>
      <c r="Z176" s="161" t="s">
        <v>557</v>
      </c>
      <c r="AA176" s="155"/>
      <c r="AB176" s="155"/>
      <c r="AC176" s="155"/>
      <c r="AD176" s="155"/>
      <c r="AE176" s="155"/>
      <c r="AF176" s="155"/>
      <c r="AG176" s="155"/>
      <c r="AH176" s="155"/>
      <c r="AI176" s="155"/>
    </row>
    <row r="177" spans="1:35" ht="15.6" x14ac:dyDescent="0.35">
      <c r="A177" s="207"/>
      <c r="B177" s="207"/>
      <c r="C177" s="207"/>
      <c r="D177" s="208"/>
      <c r="E177" s="217"/>
      <c r="F177" s="208"/>
      <c r="G177" s="217"/>
      <c r="H177" s="209"/>
      <c r="I177" s="209"/>
      <c r="J177" s="209"/>
      <c r="K177" s="209"/>
      <c r="L177" s="207"/>
      <c r="M177" s="158"/>
      <c r="N177" s="158"/>
      <c r="O177" s="158"/>
      <c r="P177" s="155"/>
      <c r="Q177" s="155"/>
      <c r="R177" s="155"/>
      <c r="S177" s="155"/>
      <c r="T177" s="155"/>
      <c r="U177" s="160" t="s">
        <v>568</v>
      </c>
      <c r="V177" s="161" t="s">
        <v>473</v>
      </c>
      <c r="W177" s="161" t="s">
        <v>555</v>
      </c>
      <c r="X177" s="161" t="s">
        <v>569</v>
      </c>
      <c r="Y177" s="161">
        <v>344.435</v>
      </c>
      <c r="Z177" s="161" t="s">
        <v>557</v>
      </c>
      <c r="AA177" s="155"/>
      <c r="AB177" s="155"/>
      <c r="AC177" s="155"/>
      <c r="AD177" s="155"/>
      <c r="AE177" s="155"/>
      <c r="AF177" s="155"/>
      <c r="AG177" s="155"/>
      <c r="AH177" s="155"/>
      <c r="AI177" s="155"/>
    </row>
    <row r="178" spans="1:35" ht="15.6" x14ac:dyDescent="0.35">
      <c r="A178" s="207"/>
      <c r="B178" s="207"/>
      <c r="C178" s="207"/>
      <c r="D178" s="208"/>
      <c r="E178" s="217"/>
      <c r="F178" s="208"/>
      <c r="G178" s="208"/>
      <c r="H178" s="207"/>
      <c r="I178" s="207"/>
      <c r="J178" s="207"/>
      <c r="K178" s="207"/>
      <c r="L178" s="207"/>
      <c r="M178" s="158"/>
      <c r="N178" s="158"/>
      <c r="O178" s="158"/>
      <c r="P178" s="155"/>
      <c r="Q178" s="155"/>
      <c r="R178" s="155"/>
      <c r="S178" s="155"/>
      <c r="T178" s="155"/>
      <c r="U178" s="160" t="s">
        <v>570</v>
      </c>
      <c r="V178" s="161" t="s">
        <v>473</v>
      </c>
      <c r="W178" s="161" t="s">
        <v>555</v>
      </c>
      <c r="X178" s="161" t="s">
        <v>571</v>
      </c>
      <c r="Y178" s="161">
        <v>424.55500000000001</v>
      </c>
      <c r="Z178" s="161" t="s">
        <v>557</v>
      </c>
      <c r="AA178" s="155"/>
      <c r="AB178" s="155"/>
      <c r="AC178" s="155"/>
      <c r="AD178" s="155"/>
      <c r="AE178" s="155"/>
      <c r="AF178" s="155"/>
      <c r="AG178" s="155"/>
      <c r="AH178" s="155"/>
      <c r="AI178" s="155"/>
    </row>
    <row r="179" spans="1:35" ht="15.6" x14ac:dyDescent="0.35">
      <c r="A179" s="485" t="s">
        <v>748</v>
      </c>
      <c r="B179" s="485"/>
      <c r="C179" s="485"/>
      <c r="D179" s="485"/>
      <c r="E179" s="485"/>
      <c r="F179" s="485"/>
      <c r="G179" s="485"/>
      <c r="H179" s="485"/>
      <c r="I179" s="485"/>
      <c r="J179" s="485"/>
      <c r="K179" s="485"/>
      <c r="L179" s="485"/>
      <c r="M179" s="158"/>
      <c r="N179" s="158"/>
      <c r="O179" s="158"/>
      <c r="P179" s="155"/>
      <c r="Q179" s="155"/>
      <c r="R179" s="155"/>
      <c r="S179" s="155"/>
      <c r="T179" s="155"/>
      <c r="U179" s="160" t="s">
        <v>572</v>
      </c>
      <c r="V179" s="161" t="s">
        <v>473</v>
      </c>
      <c r="W179" s="161" t="s">
        <v>555</v>
      </c>
      <c r="X179" s="161" t="s">
        <v>573</v>
      </c>
      <c r="Y179" s="161">
        <v>544.73500000000001</v>
      </c>
      <c r="Z179" s="161" t="s">
        <v>557</v>
      </c>
      <c r="AA179" s="155"/>
      <c r="AB179" s="155"/>
      <c r="AC179" s="155"/>
      <c r="AD179" s="155"/>
      <c r="AE179" s="155"/>
      <c r="AF179" s="155"/>
      <c r="AG179" s="155"/>
      <c r="AH179" s="155"/>
      <c r="AI179" s="155"/>
    </row>
    <row r="180" spans="1:35" ht="15.6" x14ac:dyDescent="0.35">
      <c r="A180" s="496" t="s">
        <v>749</v>
      </c>
      <c r="B180" s="496"/>
      <c r="C180" s="496"/>
      <c r="D180" s="496"/>
      <c r="E180" s="496"/>
      <c r="F180" s="496"/>
      <c r="G180" s="496"/>
      <c r="H180" s="496"/>
      <c r="I180" s="496"/>
      <c r="J180" s="496"/>
      <c r="K180" s="496"/>
      <c r="L180" s="496"/>
      <c r="M180" s="158"/>
      <c r="N180" s="158"/>
      <c r="O180" s="158"/>
      <c r="P180" s="155"/>
      <c r="Q180" s="155"/>
      <c r="R180" s="155"/>
      <c r="S180" s="155"/>
      <c r="T180" s="155"/>
      <c r="U180" s="160" t="s">
        <v>574</v>
      </c>
      <c r="V180" s="161" t="s">
        <v>473</v>
      </c>
      <c r="W180" s="161" t="s">
        <v>555</v>
      </c>
      <c r="X180" s="161" t="s">
        <v>575</v>
      </c>
      <c r="Y180" s="161">
        <v>664.91499999999996</v>
      </c>
      <c r="Z180" s="161" t="s">
        <v>557</v>
      </c>
      <c r="AA180" s="155"/>
      <c r="AB180" s="155"/>
      <c r="AC180" s="155"/>
      <c r="AD180" s="155"/>
      <c r="AE180" s="155"/>
      <c r="AF180" s="155"/>
      <c r="AG180" s="155"/>
      <c r="AH180" s="155"/>
      <c r="AI180" s="155"/>
    </row>
    <row r="181" spans="1:35" ht="15.6" x14ac:dyDescent="0.35">
      <c r="A181" s="497" t="s">
        <v>750</v>
      </c>
      <c r="B181" s="497"/>
      <c r="C181" s="497"/>
      <c r="D181" s="497"/>
      <c r="E181" s="497"/>
      <c r="F181" s="497"/>
      <c r="G181" s="497"/>
      <c r="H181" s="497"/>
      <c r="I181" s="497"/>
      <c r="J181" s="497"/>
      <c r="K181" s="497"/>
      <c r="L181" s="497"/>
      <c r="M181" s="158"/>
      <c r="N181" s="158"/>
      <c r="O181" s="158"/>
      <c r="P181" s="155"/>
      <c r="Q181" s="155"/>
      <c r="R181" s="155"/>
      <c r="S181" s="155"/>
      <c r="T181" s="155"/>
      <c r="U181" s="160" t="s">
        <v>576</v>
      </c>
      <c r="V181" s="161" t="s">
        <v>473</v>
      </c>
      <c r="W181" s="161" t="s">
        <v>555</v>
      </c>
      <c r="X181" s="161" t="s">
        <v>577</v>
      </c>
      <c r="Y181" s="161">
        <v>982.745</v>
      </c>
      <c r="Z181" s="161" t="s">
        <v>557</v>
      </c>
      <c r="AA181" s="155"/>
      <c r="AB181" s="155"/>
      <c r="AC181" s="155"/>
      <c r="AD181" s="155"/>
      <c r="AE181" s="155"/>
      <c r="AF181" s="155"/>
      <c r="AG181" s="155"/>
      <c r="AH181" s="155"/>
      <c r="AI181" s="155"/>
    </row>
    <row r="182" spans="1:35" ht="15.6" x14ac:dyDescent="0.35">
      <c r="A182" s="488" t="s">
        <v>751</v>
      </c>
      <c r="B182" s="488"/>
      <c r="C182" s="488"/>
      <c r="D182" s="488"/>
      <c r="E182" s="488"/>
      <c r="F182" s="488"/>
      <c r="G182" s="488"/>
      <c r="H182" s="488"/>
      <c r="I182" s="488"/>
      <c r="J182" s="488"/>
      <c r="K182" s="488"/>
      <c r="L182" s="488"/>
      <c r="M182" s="158"/>
      <c r="N182" s="158"/>
      <c r="O182" s="158"/>
      <c r="P182" s="155"/>
      <c r="Q182" s="155"/>
      <c r="R182" s="155"/>
      <c r="S182" s="155"/>
      <c r="T182" s="155"/>
      <c r="U182" s="160" t="s">
        <v>578</v>
      </c>
      <c r="V182" s="161" t="s">
        <v>473</v>
      </c>
      <c r="W182" s="161" t="s">
        <v>555</v>
      </c>
      <c r="X182" s="161" t="s">
        <v>579</v>
      </c>
      <c r="Y182" s="161">
        <v>1501.9449999999999</v>
      </c>
      <c r="Z182" s="161" t="s">
        <v>557</v>
      </c>
      <c r="AA182" s="155"/>
      <c r="AB182" s="155"/>
      <c r="AC182" s="155"/>
      <c r="AD182" s="155"/>
      <c r="AE182" s="155"/>
      <c r="AF182" s="155"/>
      <c r="AG182" s="155"/>
      <c r="AH182" s="155"/>
      <c r="AI182" s="155"/>
    </row>
    <row r="183" spans="1:35" ht="15.6" x14ac:dyDescent="0.35">
      <c r="A183" s="157"/>
      <c r="B183" s="157"/>
      <c r="C183" s="158"/>
      <c r="D183" s="158"/>
      <c r="E183" s="158"/>
      <c r="F183" s="158"/>
      <c r="G183" s="158"/>
      <c r="H183" s="158"/>
      <c r="I183" s="158"/>
      <c r="J183" s="158"/>
      <c r="K183" s="158"/>
      <c r="L183" s="158"/>
      <c r="M183" s="158"/>
      <c r="N183" s="158"/>
      <c r="O183" s="158"/>
      <c r="P183" s="155"/>
      <c r="Q183" s="155"/>
      <c r="R183" s="155"/>
      <c r="S183" s="155"/>
      <c r="T183" s="155"/>
      <c r="U183" s="160" t="s">
        <v>580</v>
      </c>
      <c r="V183" s="161" t="s">
        <v>473</v>
      </c>
      <c r="W183" s="161" t="s">
        <v>555</v>
      </c>
      <c r="X183" s="161" t="s">
        <v>581</v>
      </c>
      <c r="Y183" s="161">
        <v>3.19</v>
      </c>
      <c r="Z183" s="161" t="s">
        <v>557</v>
      </c>
      <c r="AA183" s="155"/>
      <c r="AB183" s="155"/>
      <c r="AC183" s="155"/>
      <c r="AD183" s="155"/>
      <c r="AE183" s="155"/>
      <c r="AF183" s="155"/>
      <c r="AG183" s="155"/>
      <c r="AH183" s="155"/>
      <c r="AI183" s="155"/>
    </row>
    <row r="184" spans="1:35" ht="15.6" x14ac:dyDescent="0.35">
      <c r="A184" s="157"/>
      <c r="B184" s="157"/>
      <c r="C184" s="158"/>
      <c r="D184" s="158"/>
      <c r="E184" s="158"/>
      <c r="F184" s="158"/>
      <c r="G184" s="158"/>
      <c r="H184" s="158"/>
      <c r="I184" s="158"/>
      <c r="J184" s="158"/>
      <c r="K184" s="158"/>
      <c r="L184" s="158"/>
      <c r="M184" s="158"/>
      <c r="N184" s="158"/>
      <c r="O184" s="158"/>
      <c r="P184" s="155"/>
      <c r="Q184" s="155"/>
      <c r="R184" s="155"/>
      <c r="S184" s="155"/>
      <c r="T184" s="155"/>
      <c r="U184" s="160" t="s">
        <v>582</v>
      </c>
      <c r="V184" s="161" t="s">
        <v>473</v>
      </c>
      <c r="W184" s="161" t="s">
        <v>555</v>
      </c>
      <c r="X184" s="161" t="s">
        <v>583</v>
      </c>
      <c r="Y184" s="161">
        <v>4.6500000000000004</v>
      </c>
      <c r="Z184" s="161" t="s">
        <v>557</v>
      </c>
      <c r="AA184" s="155"/>
      <c r="AB184" s="155"/>
      <c r="AC184" s="155"/>
      <c r="AD184" s="155"/>
      <c r="AE184" s="155"/>
      <c r="AF184" s="155"/>
      <c r="AG184" s="155"/>
      <c r="AH184" s="155"/>
      <c r="AI184" s="155"/>
    </row>
    <row r="185" spans="1:35" ht="15.6" x14ac:dyDescent="0.35">
      <c r="A185" s="157"/>
      <c r="B185" s="157"/>
      <c r="C185" s="158"/>
      <c r="D185" s="158"/>
      <c r="E185" s="158"/>
      <c r="F185" s="158"/>
      <c r="G185" s="158"/>
      <c r="H185" s="158"/>
      <c r="I185" s="158"/>
      <c r="J185" s="158"/>
      <c r="K185" s="158"/>
      <c r="L185" s="158"/>
      <c r="M185" s="158"/>
      <c r="N185" s="158"/>
      <c r="O185" s="158"/>
      <c r="P185" s="155"/>
      <c r="Q185" s="155"/>
      <c r="R185" s="155"/>
      <c r="S185" s="155"/>
      <c r="T185" s="155"/>
      <c r="U185" s="160" t="s">
        <v>584</v>
      </c>
      <c r="V185" s="161" t="s">
        <v>473</v>
      </c>
      <c r="W185" s="161" t="s">
        <v>555</v>
      </c>
      <c r="X185" s="161" t="s">
        <v>585</v>
      </c>
      <c r="Y185" s="161">
        <v>6.75</v>
      </c>
      <c r="Z185" s="161" t="s">
        <v>557</v>
      </c>
      <c r="AA185" s="155"/>
      <c r="AB185" s="155"/>
      <c r="AC185" s="155"/>
      <c r="AD185" s="155"/>
      <c r="AE185" s="155"/>
      <c r="AF185" s="155"/>
      <c r="AG185" s="155"/>
      <c r="AH185" s="155"/>
      <c r="AI185" s="155"/>
    </row>
    <row r="186" spans="1:35" ht="15.6" x14ac:dyDescent="0.35">
      <c r="A186" s="157"/>
      <c r="B186" s="157"/>
      <c r="C186" s="158"/>
      <c r="D186" s="158"/>
      <c r="E186" s="158"/>
      <c r="F186" s="158"/>
      <c r="G186" s="158"/>
      <c r="H186" s="158"/>
      <c r="I186" s="158"/>
      <c r="J186" s="158"/>
      <c r="K186" s="158"/>
      <c r="L186" s="158"/>
      <c r="M186" s="158"/>
      <c r="N186" s="158"/>
      <c r="O186" s="158"/>
      <c r="P186" s="155"/>
      <c r="Q186" s="155"/>
      <c r="R186" s="155"/>
      <c r="S186" s="155"/>
      <c r="T186" s="155"/>
      <c r="U186" s="160" t="s">
        <v>586</v>
      </c>
      <c r="V186" s="161" t="s">
        <v>473</v>
      </c>
      <c r="W186" s="161" t="s">
        <v>555</v>
      </c>
      <c r="X186" s="161" t="s">
        <v>587</v>
      </c>
      <c r="Y186" s="161">
        <v>10.33</v>
      </c>
      <c r="Z186" s="161" t="s">
        <v>557</v>
      </c>
      <c r="AA186" s="155"/>
      <c r="AB186" s="155"/>
      <c r="AC186" s="155"/>
      <c r="AD186" s="155"/>
      <c r="AE186" s="155"/>
      <c r="AF186" s="155"/>
      <c r="AG186" s="155"/>
      <c r="AH186" s="155"/>
      <c r="AI186" s="155"/>
    </row>
    <row r="187" spans="1:35" ht="15.6" x14ac:dyDescent="0.35">
      <c r="A187" s="157"/>
      <c r="B187" s="157"/>
      <c r="C187" s="158"/>
      <c r="D187" s="158"/>
      <c r="E187" s="158"/>
      <c r="F187" s="158"/>
      <c r="G187" s="158"/>
      <c r="H187" s="158"/>
      <c r="I187" s="158"/>
      <c r="J187" s="158"/>
      <c r="K187" s="158"/>
      <c r="L187" s="158"/>
      <c r="M187" s="158"/>
      <c r="N187" s="158"/>
      <c r="O187" s="158"/>
      <c r="P187" s="155"/>
      <c r="Q187" s="155"/>
      <c r="R187" s="155"/>
      <c r="S187" s="155"/>
      <c r="T187" s="155"/>
      <c r="U187" s="160" t="s">
        <v>588</v>
      </c>
      <c r="V187" s="161" t="s">
        <v>473</v>
      </c>
      <c r="W187" s="161" t="s">
        <v>555</v>
      </c>
      <c r="X187" s="161" t="s">
        <v>589</v>
      </c>
      <c r="Y187" s="161">
        <v>17.670000000000002</v>
      </c>
      <c r="Z187" s="161" t="s">
        <v>557</v>
      </c>
      <c r="AA187" s="155"/>
      <c r="AB187" s="155"/>
      <c r="AC187" s="155"/>
      <c r="AD187" s="155"/>
      <c r="AE187" s="155"/>
      <c r="AF187" s="155"/>
      <c r="AG187" s="155"/>
      <c r="AH187" s="155"/>
      <c r="AI187" s="155"/>
    </row>
    <row r="188" spans="1:35" ht="15.6" x14ac:dyDescent="0.35">
      <c r="A188" s="157"/>
      <c r="B188" s="157"/>
      <c r="C188" s="158"/>
      <c r="D188" s="158"/>
      <c r="E188" s="158"/>
      <c r="F188" s="158"/>
      <c r="G188" s="158"/>
      <c r="H188" s="158"/>
      <c r="I188" s="158"/>
      <c r="J188" s="158"/>
      <c r="K188" s="158"/>
      <c r="L188" s="158"/>
      <c r="M188" s="158"/>
      <c r="N188" s="158"/>
      <c r="O188" s="158"/>
      <c r="P188" s="155"/>
      <c r="Q188" s="155"/>
      <c r="R188" s="155"/>
      <c r="S188" s="155"/>
      <c r="T188" s="155"/>
      <c r="U188" s="160" t="s">
        <v>590</v>
      </c>
      <c r="V188" s="161" t="s">
        <v>473</v>
      </c>
      <c r="W188" s="161" t="s">
        <v>555</v>
      </c>
      <c r="X188" s="161" t="s">
        <v>591</v>
      </c>
      <c r="Y188" s="161">
        <v>22.63</v>
      </c>
      <c r="Z188" s="161" t="s">
        <v>557</v>
      </c>
      <c r="AA188" s="155"/>
      <c r="AB188" s="155"/>
      <c r="AC188" s="155"/>
      <c r="AD188" s="155"/>
      <c r="AE188" s="155"/>
      <c r="AF188" s="155"/>
      <c r="AG188" s="155"/>
      <c r="AH188" s="155"/>
      <c r="AI188" s="155"/>
    </row>
    <row r="189" spans="1:35" ht="15.6" x14ac:dyDescent="0.35">
      <c r="A189" s="157"/>
      <c r="B189" s="157"/>
      <c r="C189" s="158"/>
      <c r="D189" s="158"/>
      <c r="E189" s="158"/>
      <c r="F189" s="158"/>
      <c r="G189" s="158"/>
      <c r="H189" s="158"/>
      <c r="I189" s="158"/>
      <c r="J189" s="158"/>
      <c r="K189" s="158"/>
      <c r="L189" s="158"/>
      <c r="M189" s="158"/>
      <c r="N189" s="158"/>
      <c r="O189" s="158"/>
      <c r="P189" s="155"/>
      <c r="Q189" s="155"/>
      <c r="R189" s="155"/>
      <c r="S189" s="155"/>
      <c r="T189" s="155"/>
      <c r="U189" s="160" t="s">
        <v>592</v>
      </c>
      <c r="V189" s="161" t="s">
        <v>473</v>
      </c>
      <c r="W189" s="161" t="s">
        <v>555</v>
      </c>
      <c r="X189" s="161" t="s">
        <v>593</v>
      </c>
      <c r="Y189" s="161">
        <v>31.84</v>
      </c>
      <c r="Z189" s="161" t="s">
        <v>557</v>
      </c>
      <c r="AA189" s="155"/>
      <c r="AB189" s="155"/>
      <c r="AC189" s="155"/>
      <c r="AD189" s="155"/>
      <c r="AE189" s="155"/>
      <c r="AF189" s="155"/>
      <c r="AG189" s="155"/>
      <c r="AH189" s="155"/>
      <c r="AI189" s="155"/>
    </row>
    <row r="190" spans="1:35" ht="15.6" x14ac:dyDescent="0.35">
      <c r="A190" s="157"/>
      <c r="B190" s="157"/>
      <c r="C190" s="158"/>
      <c r="D190" s="158"/>
      <c r="E190" s="158"/>
      <c r="F190" s="158"/>
      <c r="G190" s="158"/>
      <c r="H190" s="158"/>
      <c r="I190" s="158"/>
      <c r="J190" s="158"/>
      <c r="K190" s="158"/>
      <c r="L190" s="158"/>
      <c r="M190" s="158"/>
      <c r="N190" s="158"/>
      <c r="O190" s="158"/>
      <c r="P190" s="155"/>
      <c r="Q190" s="155"/>
      <c r="R190" s="155"/>
      <c r="S190" s="155"/>
      <c r="T190" s="155"/>
      <c r="U190" s="160" t="s">
        <v>594</v>
      </c>
      <c r="V190" s="161" t="s">
        <v>473</v>
      </c>
      <c r="W190" s="161" t="s">
        <v>130</v>
      </c>
      <c r="X190" s="161" t="s">
        <v>595</v>
      </c>
      <c r="Y190" s="161">
        <v>2340.5</v>
      </c>
      <c r="Z190" s="161" t="s">
        <v>131</v>
      </c>
      <c r="AA190" s="155"/>
      <c r="AB190" s="155"/>
      <c r="AC190" s="155"/>
      <c r="AD190" s="155"/>
      <c r="AE190" s="155"/>
      <c r="AF190" s="155"/>
      <c r="AG190" s="155"/>
      <c r="AH190" s="155"/>
      <c r="AI190" s="155"/>
    </row>
    <row r="191" spans="1:35" ht="29.4" x14ac:dyDescent="0.35">
      <c r="A191" s="157"/>
      <c r="B191" s="157"/>
      <c r="C191" s="158"/>
      <c r="D191" s="158"/>
      <c r="E191" s="158"/>
      <c r="F191" s="158"/>
      <c r="G191" s="158"/>
      <c r="H191" s="158"/>
      <c r="I191" s="158"/>
      <c r="J191" s="158"/>
      <c r="K191" s="158"/>
      <c r="L191" s="158"/>
      <c r="M191" s="158"/>
      <c r="N191" s="158"/>
      <c r="O191" s="158"/>
      <c r="P191" s="155"/>
      <c r="Q191" s="155"/>
      <c r="R191" s="155"/>
      <c r="S191" s="155"/>
      <c r="T191" s="155"/>
      <c r="U191" s="160" t="s">
        <v>596</v>
      </c>
      <c r="V191" s="161" t="s">
        <v>473</v>
      </c>
      <c r="W191" s="161" t="s">
        <v>130</v>
      </c>
      <c r="X191" s="161" t="s">
        <v>597</v>
      </c>
      <c r="Y191" s="161">
        <v>1.7350000000000001</v>
      </c>
      <c r="Z191" s="161" t="s">
        <v>131</v>
      </c>
      <c r="AA191" s="155"/>
      <c r="AB191" s="155"/>
      <c r="AC191" s="155"/>
      <c r="AD191" s="155"/>
      <c r="AE191" s="155"/>
      <c r="AF191" s="155"/>
      <c r="AG191" s="155"/>
      <c r="AH191" s="155"/>
      <c r="AI191" s="155"/>
    </row>
    <row r="192" spans="1:35" ht="29.4" x14ac:dyDescent="0.35">
      <c r="A192" s="157"/>
      <c r="B192" s="157"/>
      <c r="C192" s="158"/>
      <c r="D192" s="158"/>
      <c r="E192" s="158"/>
      <c r="F192" s="158"/>
      <c r="G192" s="158"/>
      <c r="H192" s="158"/>
      <c r="I192" s="158"/>
      <c r="J192" s="158"/>
      <c r="K192" s="158"/>
      <c r="L192" s="158"/>
      <c r="M192" s="158"/>
      <c r="N192" s="158"/>
      <c r="O192" s="158"/>
      <c r="P192" s="155"/>
      <c r="Q192" s="155"/>
      <c r="R192" s="155"/>
      <c r="S192" s="155"/>
      <c r="T192" s="155"/>
      <c r="U192" s="160" t="s">
        <v>598</v>
      </c>
      <c r="V192" s="161" t="s">
        <v>473</v>
      </c>
      <c r="W192" s="161" t="s">
        <v>555</v>
      </c>
      <c r="X192" s="161" t="s">
        <v>599</v>
      </c>
      <c r="Y192" s="161">
        <v>37.799999999999997</v>
      </c>
      <c r="Z192" s="161" t="s">
        <v>557</v>
      </c>
      <c r="AA192" s="155"/>
      <c r="AB192" s="155"/>
      <c r="AC192" s="155"/>
      <c r="AD192" s="155"/>
      <c r="AE192" s="155"/>
      <c r="AF192" s="155"/>
      <c r="AG192" s="155"/>
      <c r="AH192" s="155"/>
      <c r="AI192" s="155"/>
    </row>
    <row r="193" spans="1:35" ht="29.4" x14ac:dyDescent="0.35">
      <c r="A193" s="157"/>
      <c r="B193" s="157"/>
      <c r="C193" s="158"/>
      <c r="D193" s="158"/>
      <c r="E193" s="158"/>
      <c r="F193" s="158"/>
      <c r="G193" s="158"/>
      <c r="H193" s="158"/>
      <c r="I193" s="158"/>
      <c r="J193" s="158"/>
      <c r="K193" s="158"/>
      <c r="L193" s="158"/>
      <c r="M193" s="158"/>
      <c r="N193" s="158"/>
      <c r="O193" s="158"/>
      <c r="P193" s="155"/>
      <c r="Q193" s="155"/>
      <c r="R193" s="155"/>
      <c r="S193" s="155"/>
      <c r="T193" s="155"/>
      <c r="U193" s="160" t="s">
        <v>600</v>
      </c>
      <c r="V193" s="161" t="s">
        <v>473</v>
      </c>
      <c r="W193" s="161" t="s">
        <v>555</v>
      </c>
      <c r="X193" s="161" t="s">
        <v>601</v>
      </c>
      <c r="Y193" s="161">
        <v>23.847999999999999</v>
      </c>
      <c r="Z193" s="161" t="s">
        <v>557</v>
      </c>
      <c r="AA193" s="155"/>
      <c r="AB193" s="155"/>
      <c r="AC193" s="155"/>
      <c r="AD193" s="155"/>
      <c r="AE193" s="155"/>
      <c r="AF193" s="155"/>
      <c r="AG193" s="155"/>
      <c r="AH193" s="155"/>
      <c r="AI193" s="155"/>
    </row>
    <row r="194" spans="1:35" ht="15.6" x14ac:dyDescent="0.35">
      <c r="A194" s="157"/>
      <c r="B194" s="157"/>
      <c r="C194" s="158"/>
      <c r="D194" s="158"/>
      <c r="E194" s="158"/>
      <c r="F194" s="158"/>
      <c r="G194" s="158"/>
      <c r="H194" s="158"/>
      <c r="I194" s="158"/>
      <c r="J194" s="158"/>
      <c r="K194" s="158"/>
      <c r="L194" s="158"/>
      <c r="M194" s="158"/>
      <c r="N194" s="158"/>
      <c r="O194" s="158"/>
      <c r="P194" s="155"/>
      <c r="Q194" s="155"/>
      <c r="R194" s="155"/>
      <c r="S194" s="155"/>
      <c r="T194" s="155"/>
      <c r="U194" s="160" t="s">
        <v>602</v>
      </c>
      <c r="V194" s="161" t="s">
        <v>473</v>
      </c>
      <c r="W194" s="161" t="s">
        <v>480</v>
      </c>
      <c r="X194" s="161" t="s">
        <v>603</v>
      </c>
      <c r="Y194" s="161">
        <v>2.8050000000000002</v>
      </c>
      <c r="Z194" s="161" t="s">
        <v>482</v>
      </c>
      <c r="AA194" s="155"/>
      <c r="AB194" s="155"/>
      <c r="AC194" s="155"/>
      <c r="AD194" s="155"/>
      <c r="AE194" s="155"/>
      <c r="AF194" s="155"/>
      <c r="AG194" s="155"/>
      <c r="AH194" s="155"/>
      <c r="AI194" s="155"/>
    </row>
    <row r="195" spans="1:35" ht="29.4" x14ac:dyDescent="0.35">
      <c r="A195" s="157"/>
      <c r="B195" s="157"/>
      <c r="C195" s="158"/>
      <c r="D195" s="158"/>
      <c r="E195" s="158"/>
      <c r="F195" s="158"/>
      <c r="G195" s="158"/>
      <c r="H195" s="158"/>
      <c r="I195" s="158"/>
      <c r="J195" s="158"/>
      <c r="K195" s="158"/>
      <c r="L195" s="158"/>
      <c r="M195" s="158"/>
      <c r="N195" s="158"/>
      <c r="O195" s="158"/>
      <c r="P195" s="155"/>
      <c r="Q195" s="155"/>
      <c r="R195" s="155"/>
      <c r="S195" s="155"/>
      <c r="T195" s="155"/>
      <c r="U195" s="160" t="s">
        <v>604</v>
      </c>
      <c r="V195" s="161" t="s">
        <v>473</v>
      </c>
      <c r="W195" s="161" t="s">
        <v>474</v>
      </c>
      <c r="X195" s="161" t="s">
        <v>605</v>
      </c>
      <c r="Y195" s="161">
        <v>272</v>
      </c>
      <c r="Z195" s="161" t="s">
        <v>476</v>
      </c>
      <c r="AA195" s="155"/>
      <c r="AB195" s="155"/>
      <c r="AC195" s="155"/>
      <c r="AD195" s="155"/>
      <c r="AE195" s="155"/>
      <c r="AF195" s="155"/>
      <c r="AG195" s="155"/>
      <c r="AH195" s="155"/>
      <c r="AI195" s="155"/>
    </row>
    <row r="196" spans="1:35" ht="29.4" x14ac:dyDescent="0.35">
      <c r="A196" s="157"/>
      <c r="B196" s="157"/>
      <c r="C196" s="158"/>
      <c r="D196" s="158"/>
      <c r="E196" s="158"/>
      <c r="F196" s="158"/>
      <c r="G196" s="158"/>
      <c r="H196" s="158"/>
      <c r="I196" s="158"/>
      <c r="J196" s="158"/>
      <c r="K196" s="158"/>
      <c r="L196" s="158"/>
      <c r="M196" s="158"/>
      <c r="N196" s="158"/>
      <c r="O196" s="158"/>
      <c r="P196" s="155"/>
      <c r="Q196" s="155"/>
      <c r="R196" s="155"/>
      <c r="S196" s="155"/>
      <c r="T196" s="155"/>
      <c r="U196" s="160" t="s">
        <v>606</v>
      </c>
      <c r="V196" s="161" t="s">
        <v>473</v>
      </c>
      <c r="W196" s="161" t="s">
        <v>474</v>
      </c>
      <c r="X196" s="161" t="s">
        <v>607</v>
      </c>
      <c r="Y196" s="161">
        <v>312</v>
      </c>
      <c r="Z196" s="161" t="s">
        <v>476</v>
      </c>
      <c r="AA196" s="155"/>
      <c r="AB196" s="155"/>
      <c r="AC196" s="155"/>
      <c r="AD196" s="155"/>
      <c r="AE196" s="155"/>
      <c r="AF196" s="155"/>
      <c r="AG196" s="155"/>
      <c r="AH196" s="155"/>
      <c r="AI196" s="155"/>
    </row>
    <row r="197" spans="1:35" ht="29.4" x14ac:dyDescent="0.35">
      <c r="A197" s="157"/>
      <c r="B197" s="157"/>
      <c r="C197" s="158"/>
      <c r="D197" s="158"/>
      <c r="E197" s="158"/>
      <c r="F197" s="158"/>
      <c r="G197" s="158"/>
      <c r="H197" s="158"/>
      <c r="I197" s="158"/>
      <c r="J197" s="158"/>
      <c r="K197" s="158"/>
      <c r="L197" s="158"/>
      <c r="M197" s="158"/>
      <c r="N197" s="158"/>
      <c r="O197" s="158"/>
      <c r="P197" s="155"/>
      <c r="Q197" s="155"/>
      <c r="R197" s="155"/>
      <c r="S197" s="155"/>
      <c r="T197" s="155"/>
      <c r="U197" s="160" t="s">
        <v>608</v>
      </c>
      <c r="V197" s="161" t="s">
        <v>473</v>
      </c>
      <c r="W197" s="161" t="s">
        <v>474</v>
      </c>
      <c r="X197" s="161" t="s">
        <v>609</v>
      </c>
      <c r="Y197" s="161">
        <v>364</v>
      </c>
      <c r="Z197" s="161" t="s">
        <v>476</v>
      </c>
      <c r="AA197" s="155"/>
      <c r="AB197" s="155"/>
      <c r="AC197" s="155"/>
      <c r="AD197" s="155"/>
      <c r="AE197" s="155"/>
      <c r="AF197" s="155"/>
      <c r="AG197" s="155"/>
      <c r="AH197" s="155"/>
      <c r="AI197" s="155"/>
    </row>
    <row r="198" spans="1:35" ht="29.4" x14ac:dyDescent="0.35">
      <c r="A198" s="157"/>
      <c r="B198" s="157"/>
      <c r="C198" s="158"/>
      <c r="D198" s="158"/>
      <c r="E198" s="158"/>
      <c r="F198" s="158"/>
      <c r="G198" s="158"/>
      <c r="H198" s="158"/>
      <c r="I198" s="158"/>
      <c r="J198" s="158"/>
      <c r="K198" s="158"/>
      <c r="L198" s="158"/>
      <c r="M198" s="158"/>
      <c r="N198" s="158"/>
      <c r="O198" s="158"/>
      <c r="P198" s="155"/>
      <c r="Q198" s="155"/>
      <c r="R198" s="155"/>
      <c r="S198" s="155"/>
      <c r="T198" s="155"/>
      <c r="U198" s="160" t="s">
        <v>610</v>
      </c>
      <c r="V198" s="161" t="s">
        <v>473</v>
      </c>
      <c r="W198" s="161" t="s">
        <v>474</v>
      </c>
      <c r="X198" s="161" t="s">
        <v>611</v>
      </c>
      <c r="Y198" s="161">
        <v>442</v>
      </c>
      <c r="Z198" s="161" t="s">
        <v>476</v>
      </c>
      <c r="AA198" s="155"/>
      <c r="AB198" s="155"/>
      <c r="AC198" s="155"/>
      <c r="AD198" s="155"/>
      <c r="AE198" s="155"/>
      <c r="AF198" s="155"/>
      <c r="AG198" s="155"/>
      <c r="AH198" s="155"/>
      <c r="AI198" s="155"/>
    </row>
    <row r="199" spans="1:35" ht="15.6" x14ac:dyDescent="0.35">
      <c r="A199" s="157"/>
      <c r="B199" s="157"/>
      <c r="C199" s="158"/>
      <c r="D199" s="158"/>
      <c r="E199" s="158"/>
      <c r="F199" s="158"/>
      <c r="G199" s="158"/>
      <c r="H199" s="158"/>
      <c r="I199" s="158"/>
      <c r="J199" s="158"/>
      <c r="K199" s="158"/>
      <c r="L199" s="158"/>
      <c r="M199" s="158"/>
      <c r="N199" s="158"/>
      <c r="O199" s="158"/>
      <c r="P199" s="155"/>
      <c r="Q199" s="155"/>
      <c r="R199" s="155"/>
      <c r="S199" s="155"/>
      <c r="T199" s="155"/>
      <c r="U199" s="160" t="s">
        <v>612</v>
      </c>
      <c r="V199" s="161" t="s">
        <v>613</v>
      </c>
      <c r="W199" s="161" t="s">
        <v>614</v>
      </c>
      <c r="X199" s="161" t="s">
        <v>615</v>
      </c>
      <c r="Y199" s="161">
        <v>0.122</v>
      </c>
      <c r="Z199" s="161" t="s">
        <v>616</v>
      </c>
      <c r="AA199" s="155"/>
      <c r="AB199" s="155"/>
      <c r="AC199" s="155"/>
      <c r="AD199" s="155"/>
      <c r="AE199" s="155"/>
      <c r="AF199" s="155"/>
      <c r="AG199" s="155"/>
      <c r="AH199" s="155"/>
      <c r="AI199" s="155"/>
    </row>
    <row r="200" spans="1:35" x14ac:dyDescent="0.3">
      <c r="A200" s="157"/>
      <c r="B200" s="157"/>
      <c r="C200" s="158"/>
      <c r="D200" s="158"/>
      <c r="E200" s="158"/>
      <c r="F200" s="158"/>
      <c r="G200" s="158"/>
      <c r="H200" s="158"/>
      <c r="I200" s="158"/>
      <c r="J200" s="158"/>
      <c r="K200" s="158"/>
      <c r="L200" s="158"/>
      <c r="M200" s="158"/>
      <c r="N200" s="158"/>
      <c r="O200" s="158"/>
      <c r="P200" s="155"/>
      <c r="Q200" s="155"/>
      <c r="R200" s="155"/>
      <c r="S200" s="155"/>
      <c r="T200" s="155"/>
      <c r="U200" s="155"/>
      <c r="V200" s="155"/>
      <c r="W200" s="155"/>
      <c r="X200" s="155"/>
      <c r="Y200" s="155"/>
      <c r="Z200" s="155"/>
      <c r="AA200" s="155"/>
      <c r="AB200" s="155"/>
      <c r="AC200" s="155"/>
      <c r="AD200" s="155"/>
      <c r="AE200" s="155"/>
      <c r="AF200" s="155"/>
      <c r="AG200" s="155"/>
      <c r="AH200" s="155"/>
      <c r="AI200" s="155"/>
    </row>
    <row r="201" spans="1:35" x14ac:dyDescent="0.3">
      <c r="A201" s="157"/>
      <c r="B201" s="157"/>
      <c r="C201" s="158"/>
      <c r="D201" s="158"/>
      <c r="E201" s="158"/>
      <c r="F201" s="158"/>
      <c r="G201" s="158"/>
      <c r="H201" s="158"/>
      <c r="I201" s="158"/>
      <c r="J201" s="158"/>
      <c r="K201" s="158"/>
      <c r="L201" s="158"/>
      <c r="M201" s="158"/>
      <c r="N201" s="158"/>
      <c r="O201" s="158"/>
      <c r="P201" s="155"/>
      <c r="Q201" s="155"/>
      <c r="R201" s="155"/>
      <c r="S201" s="155"/>
      <c r="T201" s="155"/>
      <c r="U201" s="494" t="s">
        <v>617</v>
      </c>
      <c r="V201" s="494"/>
      <c r="W201" s="494"/>
      <c r="X201" s="494"/>
      <c r="Y201" s="494"/>
      <c r="Z201" s="494"/>
      <c r="AA201" s="155"/>
      <c r="AB201" s="155"/>
      <c r="AC201" s="155"/>
      <c r="AD201" s="155"/>
      <c r="AE201" s="155"/>
      <c r="AF201" s="155"/>
      <c r="AG201" s="155"/>
      <c r="AH201" s="155"/>
      <c r="AI201" s="155"/>
    </row>
    <row r="202" spans="1:35" x14ac:dyDescent="0.3">
      <c r="A202" s="157"/>
      <c r="B202" s="157"/>
      <c r="C202" s="158"/>
      <c r="D202" s="158"/>
      <c r="E202" s="158"/>
      <c r="F202" s="158"/>
      <c r="G202" s="158"/>
      <c r="H202" s="158"/>
      <c r="I202" s="158"/>
      <c r="J202" s="158"/>
      <c r="K202" s="158"/>
      <c r="L202" s="158"/>
      <c r="M202" s="158"/>
      <c r="N202" s="158"/>
      <c r="O202" s="158"/>
      <c r="P202" s="155"/>
      <c r="Q202" s="155"/>
      <c r="R202" s="155"/>
      <c r="S202" s="155"/>
      <c r="T202" s="155"/>
      <c r="AA202" s="155"/>
      <c r="AB202" s="155"/>
      <c r="AC202" s="155"/>
      <c r="AD202" s="155"/>
      <c r="AE202" s="155"/>
      <c r="AF202" s="155"/>
      <c r="AG202" s="155"/>
      <c r="AH202" s="155"/>
      <c r="AI202" s="155"/>
    </row>
    <row r="203" spans="1:35" x14ac:dyDescent="0.3">
      <c r="A203" s="155"/>
      <c r="B203" s="155"/>
      <c r="C203" s="155"/>
      <c r="D203" s="155"/>
      <c r="E203" s="155"/>
      <c r="F203" s="155"/>
      <c r="G203" s="155"/>
      <c r="H203" s="155"/>
      <c r="I203" s="155"/>
      <c r="J203" s="155"/>
      <c r="K203" s="155"/>
      <c r="L203" s="155"/>
      <c r="M203" s="155"/>
      <c r="N203" s="155"/>
      <c r="O203" s="155"/>
      <c r="P203" s="155"/>
      <c r="Q203" s="155"/>
      <c r="R203" s="155"/>
      <c r="S203" s="155"/>
      <c r="T203" s="155"/>
      <c r="AA203" s="155"/>
      <c r="AB203" s="155"/>
      <c r="AC203" s="155"/>
      <c r="AD203" s="155"/>
      <c r="AE203" s="155"/>
      <c r="AF203" s="155"/>
      <c r="AG203" s="155"/>
      <c r="AH203" s="155"/>
      <c r="AI203" s="155"/>
    </row>
    <row r="204" spans="1:35" x14ac:dyDescent="0.3">
      <c r="A204" s="155"/>
      <c r="B204" s="155"/>
      <c r="C204" s="155"/>
      <c r="D204" s="155"/>
      <c r="E204" s="155"/>
      <c r="F204" s="155"/>
      <c r="G204" s="155"/>
      <c r="H204" s="155"/>
      <c r="I204" s="155"/>
      <c r="J204" s="155"/>
      <c r="K204" s="155"/>
      <c r="L204" s="155"/>
      <c r="M204" s="155"/>
      <c r="N204" s="155"/>
      <c r="O204" s="155"/>
      <c r="P204" s="155"/>
      <c r="Q204" s="155"/>
      <c r="R204" s="155"/>
      <c r="S204" s="155"/>
      <c r="T204" s="155"/>
      <c r="AA204" s="155"/>
      <c r="AB204" s="155"/>
      <c r="AC204" s="155"/>
      <c r="AD204" s="155"/>
      <c r="AE204" s="155"/>
      <c r="AF204" s="155"/>
      <c r="AG204" s="155"/>
      <c r="AH204" s="155"/>
      <c r="AI204" s="155"/>
    </row>
    <row r="205" spans="1:35" x14ac:dyDescent="0.3">
      <c r="A205" s="155"/>
      <c r="B205" s="155"/>
      <c r="C205" s="155"/>
      <c r="D205" s="155"/>
      <c r="E205" s="155"/>
      <c r="F205" s="155"/>
      <c r="G205" s="155"/>
      <c r="H205" s="155"/>
      <c r="I205" s="155"/>
      <c r="J205" s="155"/>
      <c r="K205" s="155"/>
      <c r="L205" s="155"/>
      <c r="M205" s="155"/>
      <c r="N205" s="155"/>
      <c r="O205" s="155"/>
      <c r="P205" s="155"/>
      <c r="Q205" s="155"/>
      <c r="R205" s="155"/>
      <c r="S205" s="155"/>
      <c r="T205" s="155"/>
      <c r="AA205" s="155"/>
      <c r="AB205" s="155"/>
      <c r="AC205" s="155"/>
      <c r="AD205" s="155"/>
      <c r="AE205" s="155"/>
      <c r="AF205" s="155"/>
      <c r="AG205" s="155"/>
      <c r="AH205" s="155"/>
      <c r="AI205" s="155"/>
    </row>
    <row r="206" spans="1:35" x14ac:dyDescent="0.3">
      <c r="A206" s="155"/>
      <c r="B206" s="155"/>
      <c r="C206" s="155"/>
      <c r="D206" s="155"/>
      <c r="E206" s="155"/>
      <c r="F206" s="155"/>
      <c r="G206" s="155"/>
      <c r="H206" s="155"/>
      <c r="I206" s="155"/>
      <c r="J206" s="155"/>
      <c r="K206" s="155"/>
      <c r="L206" s="155"/>
      <c r="M206" s="155"/>
      <c r="N206" s="155"/>
      <c r="O206" s="155"/>
      <c r="P206" s="155"/>
      <c r="Q206" s="155"/>
      <c r="R206" s="155"/>
      <c r="S206" s="155"/>
      <c r="T206" s="155"/>
      <c r="AA206" s="155"/>
      <c r="AB206" s="155"/>
      <c r="AC206" s="155"/>
      <c r="AD206" s="155"/>
      <c r="AE206" s="155"/>
      <c r="AF206" s="155"/>
      <c r="AG206" s="155"/>
      <c r="AH206" s="155"/>
      <c r="AI206" s="155"/>
    </row>
    <row r="207" spans="1:35" x14ac:dyDescent="0.3">
      <c r="A207" s="155"/>
      <c r="B207" s="155"/>
      <c r="C207" s="155"/>
      <c r="D207" s="155"/>
      <c r="E207" s="155"/>
      <c r="F207" s="155"/>
      <c r="G207" s="155"/>
      <c r="H207" s="155"/>
      <c r="I207" s="155"/>
      <c r="J207" s="155"/>
      <c r="K207" s="155"/>
      <c r="L207" s="155"/>
      <c r="M207" s="155"/>
      <c r="N207" s="155"/>
      <c r="O207" s="155"/>
      <c r="P207" s="155"/>
      <c r="Q207" s="155"/>
      <c r="R207" s="155"/>
      <c r="S207" s="155"/>
      <c r="T207" s="155"/>
      <c r="AA207" s="155"/>
      <c r="AB207" s="155"/>
      <c r="AC207" s="155"/>
      <c r="AD207" s="155"/>
      <c r="AE207" s="155"/>
      <c r="AF207" s="155"/>
      <c r="AG207" s="155"/>
      <c r="AH207" s="155"/>
      <c r="AI207" s="155"/>
    </row>
    <row r="208" spans="1:35" x14ac:dyDescent="0.3">
      <c r="A208" s="155"/>
      <c r="B208" s="155"/>
      <c r="C208" s="155"/>
      <c r="D208" s="155"/>
      <c r="E208" s="155"/>
      <c r="F208" s="155"/>
      <c r="G208" s="155"/>
      <c r="H208" s="155"/>
      <c r="I208" s="155"/>
      <c r="J208" s="155"/>
      <c r="K208" s="155"/>
      <c r="L208" s="155"/>
      <c r="M208" s="155"/>
      <c r="N208" s="155"/>
      <c r="O208" s="155"/>
      <c r="P208" s="155"/>
      <c r="Q208" s="155"/>
      <c r="R208" s="155"/>
      <c r="S208" s="155"/>
      <c r="T208" s="155"/>
      <c r="AA208" s="155"/>
      <c r="AB208" s="155"/>
      <c r="AC208" s="155"/>
      <c r="AD208" s="155"/>
      <c r="AE208" s="155"/>
      <c r="AF208" s="155"/>
      <c r="AG208" s="155"/>
      <c r="AH208" s="155"/>
      <c r="AI208" s="155"/>
    </row>
    <row r="209" spans="1:35" ht="15" customHeight="1" x14ac:dyDescent="0.3">
      <c r="A209" s="155"/>
      <c r="B209" s="155"/>
      <c r="C209" s="155"/>
      <c r="D209" s="155"/>
      <c r="E209" s="155"/>
      <c r="F209" s="155"/>
      <c r="G209" s="155"/>
      <c r="H209" s="155"/>
      <c r="I209" s="155"/>
      <c r="J209" s="155"/>
      <c r="K209" s="155"/>
      <c r="L209" s="155"/>
      <c r="M209" s="155"/>
      <c r="N209" s="155"/>
      <c r="O209" s="155"/>
      <c r="P209" s="155"/>
      <c r="Q209" s="155"/>
      <c r="R209" s="155"/>
      <c r="S209" s="155"/>
      <c r="T209" s="155"/>
      <c r="AA209" s="155"/>
      <c r="AB209" s="155"/>
      <c r="AC209" s="155"/>
      <c r="AD209" s="155"/>
      <c r="AE209" s="155"/>
      <c r="AF209" s="155"/>
      <c r="AG209" s="155"/>
      <c r="AH209" s="155"/>
      <c r="AI209" s="155"/>
    </row>
    <row r="210" spans="1:35" x14ac:dyDescent="0.3">
      <c r="P210" s="155"/>
      <c r="Q210" s="155"/>
      <c r="R210" s="155"/>
    </row>
  </sheetData>
  <sheetProtection algorithmName="SHA-512" hashValue="TKOVD/0e20gKznYj4lgIJ/MIOL0aL7kQ+iVo8agFFZSrvMItAH3LgTs8aqFQWaOirZ0UiMCc2AwIQ6GV+tBWhg==" saltValue="g1LX8z87Y8jM/FdYIgS7KA==" spinCount="100000" sheet="1" objects="1" scenarios="1"/>
  <autoFilter ref="X1:X210"/>
  <mergeCells count="43">
    <mergeCell ref="H68:M68"/>
    <mergeCell ref="H69:M69"/>
    <mergeCell ref="H70:M70"/>
    <mergeCell ref="U201:Z201"/>
    <mergeCell ref="C48:L48"/>
    <mergeCell ref="I53:L53"/>
    <mergeCell ref="I54:L54"/>
    <mergeCell ref="I55:L55"/>
    <mergeCell ref="I56:L56"/>
    <mergeCell ref="I49:L49"/>
    <mergeCell ref="I50:L50"/>
    <mergeCell ref="I51:L51"/>
    <mergeCell ref="I52:L52"/>
    <mergeCell ref="A179:L179"/>
    <mergeCell ref="A180:L180"/>
    <mergeCell ref="A181:L181"/>
    <mergeCell ref="I43:L43"/>
    <mergeCell ref="I44:L44"/>
    <mergeCell ref="I45:L45"/>
    <mergeCell ref="I46:L46"/>
    <mergeCell ref="I47:L47"/>
    <mergeCell ref="I35:L35"/>
    <mergeCell ref="I36:L36"/>
    <mergeCell ref="I37:L37"/>
    <mergeCell ref="I38:L38"/>
    <mergeCell ref="I42:L42"/>
    <mergeCell ref="A1:O1"/>
    <mergeCell ref="C3:O3"/>
    <mergeCell ref="H20:L20"/>
    <mergeCell ref="I33:L33"/>
    <mergeCell ref="I34:L34"/>
    <mergeCell ref="H19:L19"/>
    <mergeCell ref="A182:L182"/>
    <mergeCell ref="A138:A139"/>
    <mergeCell ref="A144:A148"/>
    <mergeCell ref="A153:A156"/>
    <mergeCell ref="A161:A169"/>
    <mergeCell ref="A174:A176"/>
    <mergeCell ref="A107:L107"/>
    <mergeCell ref="A108:L108"/>
    <mergeCell ref="A109:L109"/>
    <mergeCell ref="A113:A125"/>
    <mergeCell ref="A130:A133"/>
  </mergeCells>
  <hyperlinks>
    <hyperlink ref="A181:L181" location="'Waste disposal'!A1" display="No, these factors are not appropriate. For specific end of life figures please see the ‘waste disposal’ tab."/>
  </hyperlinks>
  <pageMargins left="0.70833333333333304" right="0.70833333333333304" top="0.74791666666666701" bottom="0.74791666666666701" header="0.51180555555555496" footer="0.51180555555555496"/>
  <pageSetup paperSize="9" fitToHeight="4" orientation="landscape" horizontalDpi="300" verticalDpi="30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4"/>
  <sheetViews>
    <sheetView zoomScale="99" zoomScaleNormal="99" workbookViewId="0">
      <selection sqref="A1:O2"/>
    </sheetView>
  </sheetViews>
  <sheetFormatPr baseColWidth="10" defaultColWidth="10.6640625" defaultRowHeight="14.4" x14ac:dyDescent="0.3"/>
  <cols>
    <col min="1" max="16384" width="10.6640625" style="7"/>
  </cols>
  <sheetData>
    <row r="1" spans="1:28" x14ac:dyDescent="0.3">
      <c r="A1" s="432" t="s">
        <v>810</v>
      </c>
      <c r="B1" s="432"/>
      <c r="C1" s="432"/>
      <c r="D1" s="432"/>
      <c r="E1" s="432"/>
      <c r="F1" s="432"/>
      <c r="G1" s="432"/>
      <c r="H1" s="432"/>
      <c r="I1" s="432"/>
      <c r="J1" s="432"/>
      <c r="K1" s="432"/>
      <c r="L1" s="432"/>
      <c r="M1" s="432"/>
      <c r="N1" s="432"/>
      <c r="O1" s="432"/>
      <c r="P1" s="9"/>
      <c r="Q1" s="6"/>
      <c r="R1" s="6"/>
      <c r="S1" s="6"/>
      <c r="T1" s="6"/>
      <c r="U1" s="6"/>
      <c r="V1" s="6"/>
      <c r="W1" s="6"/>
      <c r="X1" s="6"/>
      <c r="Y1" s="6"/>
      <c r="Z1" s="6"/>
      <c r="AA1" s="6"/>
      <c r="AB1" s="6"/>
    </row>
    <row r="2" spans="1:28" ht="12.75" customHeight="1" x14ac:dyDescent="0.3">
      <c r="A2" s="432"/>
      <c r="B2" s="432"/>
      <c r="C2" s="432"/>
      <c r="D2" s="432"/>
      <c r="E2" s="432"/>
      <c r="F2" s="432"/>
      <c r="G2" s="432"/>
      <c r="H2" s="432"/>
      <c r="I2" s="432"/>
      <c r="J2" s="432"/>
      <c r="K2" s="432"/>
      <c r="L2" s="432"/>
      <c r="M2" s="432"/>
      <c r="N2" s="432"/>
      <c r="O2" s="432"/>
      <c r="P2" s="9"/>
      <c r="Q2" s="6"/>
      <c r="R2" s="6"/>
      <c r="S2" s="6"/>
      <c r="T2" s="6"/>
      <c r="U2" s="6"/>
      <c r="V2" s="6"/>
      <c r="W2" s="6"/>
      <c r="X2" s="6"/>
      <c r="Y2" s="6"/>
      <c r="Z2" s="6"/>
      <c r="AA2" s="6"/>
      <c r="AB2" s="6"/>
    </row>
    <row r="3" spans="1:28" ht="15" customHeight="1" x14ac:dyDescent="0.3">
      <c r="A3" s="498" t="s">
        <v>644</v>
      </c>
      <c r="B3" s="498"/>
      <c r="C3" s="498"/>
      <c r="D3" s="498"/>
      <c r="E3" s="498"/>
      <c r="F3" s="498"/>
      <c r="G3" s="498"/>
      <c r="H3" s="498"/>
      <c r="I3" s="498"/>
      <c r="J3" s="498"/>
      <c r="K3" s="498"/>
      <c r="L3" s="498"/>
      <c r="M3" s="498"/>
      <c r="N3" s="498"/>
      <c r="O3" s="498"/>
      <c r="P3" s="9"/>
      <c r="Q3" s="6"/>
      <c r="R3" s="6"/>
      <c r="S3" s="6"/>
      <c r="T3" s="6"/>
      <c r="U3" s="6"/>
      <c r="V3" s="6"/>
      <c r="W3" s="6"/>
      <c r="X3" s="6"/>
      <c r="Y3" s="6"/>
      <c r="Z3" s="6"/>
      <c r="AA3" s="6"/>
      <c r="AB3" s="6"/>
    </row>
    <row r="4" spans="1:28" x14ac:dyDescent="0.3">
      <c r="A4" s="498"/>
      <c r="B4" s="498"/>
      <c r="C4" s="498"/>
      <c r="D4" s="498"/>
      <c r="E4" s="498"/>
      <c r="F4" s="498"/>
      <c r="G4" s="498"/>
      <c r="H4" s="498"/>
      <c r="I4" s="498"/>
      <c r="J4" s="498"/>
      <c r="K4" s="498"/>
      <c r="L4" s="498"/>
      <c r="M4" s="498"/>
      <c r="N4" s="498"/>
      <c r="O4" s="498"/>
      <c r="P4" s="9"/>
      <c r="Q4" s="6"/>
      <c r="R4" s="6"/>
      <c r="S4" s="6"/>
      <c r="T4" s="6"/>
      <c r="U4" s="6"/>
      <c r="V4" s="6"/>
      <c r="W4" s="6"/>
      <c r="X4" s="6"/>
      <c r="Y4" s="6"/>
      <c r="Z4" s="6"/>
      <c r="AA4" s="6"/>
      <c r="AB4" s="6"/>
    </row>
    <row r="5" spans="1:28" x14ac:dyDescent="0.3">
      <c r="A5" s="314"/>
      <c r="B5" s="314"/>
      <c r="C5" s="314"/>
      <c r="D5" s="314"/>
      <c r="E5" s="314"/>
      <c r="F5" s="314"/>
      <c r="G5" s="314"/>
      <c r="H5" s="314"/>
      <c r="I5" s="314"/>
      <c r="J5" s="329"/>
      <c r="K5" s="329"/>
      <c r="L5" s="329"/>
      <c r="M5" s="329"/>
      <c r="N5" s="329"/>
      <c r="O5" s="329"/>
      <c r="P5" s="9"/>
      <c r="Q5" s="6"/>
      <c r="R5" s="6"/>
      <c r="S5" s="6"/>
      <c r="T5" s="6"/>
      <c r="U5" s="6"/>
      <c r="V5" s="6"/>
      <c r="W5" s="6"/>
      <c r="X5" s="6"/>
      <c r="Y5" s="6"/>
      <c r="Z5" s="6"/>
      <c r="AA5" s="6"/>
      <c r="AB5" s="6"/>
    </row>
    <row r="6" spans="1:28" x14ac:dyDescent="0.3">
      <c r="A6" s="329"/>
      <c r="B6" s="329" t="s">
        <v>645</v>
      </c>
      <c r="C6" s="329"/>
      <c r="D6" s="329"/>
      <c r="E6" s="329"/>
      <c r="F6" s="329"/>
      <c r="G6" s="329"/>
      <c r="H6" s="329"/>
      <c r="I6" s="329"/>
      <c r="J6" s="329"/>
      <c r="K6" s="329"/>
      <c r="L6" s="329"/>
      <c r="M6" s="329"/>
      <c r="N6" s="329"/>
      <c r="O6" s="329"/>
      <c r="P6" s="9"/>
      <c r="Q6" s="6"/>
      <c r="R6" s="6"/>
      <c r="S6" s="6"/>
      <c r="T6" s="6"/>
      <c r="U6" s="6"/>
      <c r="V6" s="6"/>
      <c r="W6" s="6"/>
      <c r="X6" s="6"/>
      <c r="Y6" s="6"/>
      <c r="Z6" s="6"/>
      <c r="AA6" s="6"/>
      <c r="AB6" s="6"/>
    </row>
    <row r="7" spans="1:28" x14ac:dyDescent="0.3">
      <c r="A7" s="329"/>
      <c r="B7" s="329" t="s">
        <v>646</v>
      </c>
      <c r="C7" s="329"/>
      <c r="D7" s="329"/>
      <c r="E7" s="329"/>
      <c r="F7" s="329"/>
      <c r="G7" s="329"/>
      <c r="H7" s="329"/>
      <c r="I7" s="329"/>
      <c r="J7" s="329"/>
      <c r="K7" s="329"/>
      <c r="L7" s="329"/>
      <c r="M7" s="329"/>
      <c r="N7" s="329"/>
      <c r="O7" s="329"/>
      <c r="P7" s="9"/>
      <c r="Q7" s="6"/>
      <c r="R7" s="6"/>
      <c r="S7" s="6"/>
      <c r="T7" s="6"/>
      <c r="U7" s="6"/>
      <c r="V7" s="6"/>
      <c r="W7" s="6"/>
      <c r="X7" s="6"/>
      <c r="Y7" s="6"/>
      <c r="Z7" s="6"/>
      <c r="AA7" s="6"/>
      <c r="AB7" s="6"/>
    </row>
    <row r="8" spans="1:28" x14ac:dyDescent="0.3">
      <c r="A8" s="329"/>
      <c r="B8" s="329" t="s">
        <v>647</v>
      </c>
      <c r="C8" s="329"/>
      <c r="D8" s="329"/>
      <c r="E8" s="329"/>
      <c r="F8" s="329"/>
      <c r="G8" s="329"/>
      <c r="H8" s="329"/>
      <c r="I8" s="329"/>
      <c r="J8" s="329"/>
      <c r="K8" s="329"/>
      <c r="L8" s="329"/>
      <c r="M8" s="329"/>
      <c r="N8" s="329"/>
      <c r="O8" s="329"/>
      <c r="P8" s="9"/>
      <c r="Q8" s="6"/>
      <c r="R8" s="6"/>
      <c r="S8" s="6"/>
      <c r="T8" s="6"/>
      <c r="U8" s="6"/>
      <c r="V8" s="6"/>
      <c r="W8" s="6"/>
      <c r="X8" s="6"/>
      <c r="Y8" s="6"/>
      <c r="Z8" s="6"/>
      <c r="AA8" s="6"/>
      <c r="AB8" s="6"/>
    </row>
    <row r="9" spans="1:28" x14ac:dyDescent="0.3">
      <c r="A9" s="329"/>
      <c r="B9" s="329" t="s">
        <v>648</v>
      </c>
      <c r="C9" s="329"/>
      <c r="D9" s="329"/>
      <c r="E9" s="329"/>
      <c r="F9" s="329"/>
      <c r="G9" s="329"/>
      <c r="H9" s="329"/>
      <c r="I9" s="329"/>
      <c r="J9" s="329"/>
      <c r="K9" s="329"/>
      <c r="L9" s="329"/>
      <c r="M9" s="329"/>
      <c r="N9" s="329"/>
      <c r="O9" s="329"/>
      <c r="P9" s="9"/>
      <c r="Q9" s="6"/>
      <c r="R9" s="6"/>
      <c r="S9" s="6"/>
      <c r="T9" s="6"/>
      <c r="U9" s="6"/>
      <c r="V9" s="6"/>
      <c r="W9" s="6"/>
      <c r="X9" s="6"/>
      <c r="Y9" s="6"/>
      <c r="Z9" s="6"/>
      <c r="AA9" s="6"/>
      <c r="AB9" s="6"/>
    </row>
    <row r="10" spans="1:28" x14ac:dyDescent="0.3">
      <c r="A10" s="329"/>
      <c r="B10" s="329"/>
      <c r="C10" s="329"/>
      <c r="D10" s="329"/>
      <c r="E10" s="329"/>
      <c r="F10" s="329"/>
      <c r="G10" s="329"/>
      <c r="H10" s="329"/>
      <c r="I10" s="329"/>
      <c r="J10" s="329"/>
      <c r="K10" s="329"/>
      <c r="L10" s="329"/>
      <c r="M10" s="329"/>
      <c r="N10" s="329"/>
      <c r="O10" s="329"/>
      <c r="P10" s="9"/>
      <c r="Q10" s="6"/>
      <c r="R10" s="6"/>
      <c r="S10" s="6"/>
      <c r="T10" s="6"/>
      <c r="U10" s="6"/>
      <c r="V10" s="6"/>
      <c r="W10" s="6"/>
      <c r="X10" s="6"/>
      <c r="Y10" s="6"/>
      <c r="Z10" s="6"/>
      <c r="AA10" s="6"/>
      <c r="AB10" s="6"/>
    </row>
    <row r="11" spans="1:28" x14ac:dyDescent="0.3">
      <c r="A11" s="329"/>
      <c r="B11" s="330" t="s">
        <v>649</v>
      </c>
      <c r="C11" s="329"/>
      <c r="D11" s="329"/>
      <c r="E11" s="329"/>
      <c r="F11" s="329"/>
      <c r="G11" s="329"/>
      <c r="H11" s="329"/>
      <c r="I11" s="329"/>
      <c r="J11" s="329"/>
      <c r="K11" s="329"/>
      <c r="L11" s="329"/>
      <c r="M11" s="329"/>
      <c r="N11" s="329"/>
      <c r="O11" s="329"/>
      <c r="P11" s="9"/>
      <c r="Q11" s="6"/>
      <c r="R11" s="6"/>
      <c r="S11" s="6"/>
      <c r="T11" s="6"/>
      <c r="U11" s="6"/>
      <c r="V11" s="6"/>
      <c r="W11" s="6"/>
      <c r="X11" s="6"/>
      <c r="Y11" s="6"/>
      <c r="Z11" s="6"/>
      <c r="AA11" s="6"/>
      <c r="AB11" s="6"/>
    </row>
    <row r="12" spans="1:28" x14ac:dyDescent="0.3">
      <c r="A12" s="125"/>
      <c r="B12" s="125"/>
      <c r="C12" s="126" t="s">
        <v>650</v>
      </c>
      <c r="D12" s="126" t="s">
        <v>650</v>
      </c>
      <c r="E12" s="126" t="s">
        <v>650</v>
      </c>
      <c r="F12" s="126" t="s">
        <v>650</v>
      </c>
      <c r="G12" s="126" t="s">
        <v>650</v>
      </c>
      <c r="H12" s="126" t="s">
        <v>650</v>
      </c>
      <c r="I12" s="126" t="s">
        <v>650</v>
      </c>
      <c r="J12" s="126" t="s">
        <v>650</v>
      </c>
      <c r="K12" s="126" t="s">
        <v>650</v>
      </c>
      <c r="L12" s="126" t="s">
        <v>650</v>
      </c>
      <c r="M12" s="126" t="s">
        <v>650</v>
      </c>
      <c r="N12" s="126" t="s">
        <v>650</v>
      </c>
      <c r="O12" s="125"/>
      <c r="P12" s="9"/>
      <c r="Q12" s="6"/>
      <c r="R12" s="6"/>
      <c r="S12" s="6"/>
      <c r="T12" s="6"/>
      <c r="U12" s="6"/>
      <c r="V12" s="6"/>
      <c r="W12" s="6"/>
      <c r="X12" s="6"/>
      <c r="Y12" s="6"/>
      <c r="Z12" s="6"/>
      <c r="AA12" s="6"/>
      <c r="AB12" s="6"/>
    </row>
    <row r="13" spans="1:28" x14ac:dyDescent="0.3">
      <c r="A13" s="125"/>
      <c r="B13" s="331" t="s">
        <v>651</v>
      </c>
      <c r="C13" s="241"/>
      <c r="D13" s="241"/>
      <c r="E13" s="241"/>
      <c r="F13" s="241"/>
      <c r="G13" s="241"/>
      <c r="H13" s="241"/>
      <c r="I13" s="241"/>
      <c r="J13" s="241"/>
      <c r="K13" s="241"/>
      <c r="L13" s="241"/>
      <c r="M13" s="241"/>
      <c r="N13" s="241"/>
      <c r="O13" s="125"/>
      <c r="P13" s="9"/>
      <c r="Q13" s="6"/>
      <c r="R13" s="6"/>
      <c r="S13" s="6"/>
      <c r="T13" s="6"/>
      <c r="U13" s="6"/>
      <c r="V13" s="6"/>
      <c r="W13" s="6"/>
      <c r="X13" s="6"/>
      <c r="Y13" s="6"/>
      <c r="Z13" s="6"/>
      <c r="AA13" s="6"/>
      <c r="AB13" s="6"/>
    </row>
    <row r="14" spans="1:28" x14ac:dyDescent="0.3">
      <c r="A14" s="125"/>
      <c r="B14" s="332" t="s">
        <v>652</v>
      </c>
      <c r="C14" s="241"/>
      <c r="D14" s="241"/>
      <c r="E14" s="241"/>
      <c r="F14" s="241"/>
      <c r="G14" s="241"/>
      <c r="H14" s="241"/>
      <c r="I14" s="241"/>
      <c r="J14" s="241"/>
      <c r="K14" s="241"/>
      <c r="L14" s="241"/>
      <c r="M14" s="241"/>
      <c r="N14" s="241"/>
      <c r="O14" s="125"/>
      <c r="P14" s="9"/>
      <c r="Q14" s="6"/>
      <c r="R14" s="6"/>
      <c r="S14" s="6"/>
      <c r="T14" s="6"/>
      <c r="U14" s="6"/>
      <c r="V14" s="6"/>
      <c r="W14" s="6"/>
      <c r="X14" s="6"/>
      <c r="Y14" s="6"/>
      <c r="Z14" s="6"/>
      <c r="AA14" s="6"/>
      <c r="AB14" s="6"/>
    </row>
    <row r="15" spans="1:28" x14ac:dyDescent="0.3">
      <c r="A15" s="125"/>
      <c r="B15" s="332" t="s">
        <v>653</v>
      </c>
      <c r="C15" s="241"/>
      <c r="D15" s="241"/>
      <c r="E15" s="241"/>
      <c r="F15" s="241"/>
      <c r="G15" s="241"/>
      <c r="H15" s="241"/>
      <c r="I15" s="241"/>
      <c r="J15" s="241"/>
      <c r="K15" s="241"/>
      <c r="L15" s="241"/>
      <c r="M15" s="241"/>
      <c r="N15" s="241"/>
      <c r="O15" s="125"/>
      <c r="P15" s="9"/>
      <c r="Q15" s="6"/>
      <c r="R15" s="6"/>
      <c r="S15" s="6"/>
      <c r="T15" s="6"/>
      <c r="U15" s="6"/>
      <c r="V15" s="6"/>
      <c r="W15" s="6"/>
      <c r="X15" s="6"/>
      <c r="Y15" s="6"/>
      <c r="Z15" s="6"/>
      <c r="AA15" s="6"/>
      <c r="AB15" s="6"/>
    </row>
    <row r="16" spans="1:28" x14ac:dyDescent="0.3">
      <c r="A16" s="125"/>
      <c r="B16" s="332" t="s">
        <v>654</v>
      </c>
      <c r="C16" s="241"/>
      <c r="D16" s="241"/>
      <c r="E16" s="241"/>
      <c r="F16" s="241"/>
      <c r="G16" s="241"/>
      <c r="H16" s="241"/>
      <c r="I16" s="241"/>
      <c r="J16" s="241"/>
      <c r="K16" s="241"/>
      <c r="L16" s="241"/>
      <c r="M16" s="241"/>
      <c r="N16" s="241"/>
      <c r="O16" s="125"/>
      <c r="P16" s="9"/>
      <c r="Q16" s="6"/>
      <c r="R16" s="6"/>
      <c r="S16" s="6"/>
      <c r="T16" s="6"/>
      <c r="U16" s="6"/>
      <c r="V16" s="6"/>
      <c r="W16" s="6"/>
      <c r="X16" s="6"/>
      <c r="Y16" s="6"/>
      <c r="Z16" s="6"/>
      <c r="AA16" s="6"/>
      <c r="AB16" s="6"/>
    </row>
    <row r="17" spans="1:28" x14ac:dyDescent="0.3">
      <c r="A17" s="125"/>
      <c r="B17" s="332" t="s">
        <v>655</v>
      </c>
      <c r="C17" s="241"/>
      <c r="D17" s="241"/>
      <c r="E17" s="241"/>
      <c r="F17" s="241"/>
      <c r="G17" s="241"/>
      <c r="H17" s="241"/>
      <c r="I17" s="241"/>
      <c r="J17" s="241"/>
      <c r="K17" s="241"/>
      <c r="L17" s="241"/>
      <c r="M17" s="241"/>
      <c r="N17" s="241"/>
      <c r="O17" s="125"/>
      <c r="P17" s="9"/>
      <c r="Q17" s="6"/>
      <c r="R17" s="6"/>
      <c r="S17" s="6"/>
      <c r="T17" s="6"/>
      <c r="U17" s="6"/>
      <c r="V17" s="6"/>
      <c r="W17" s="6"/>
      <c r="X17" s="6"/>
      <c r="Y17" s="6"/>
      <c r="Z17" s="6"/>
      <c r="AA17" s="6"/>
      <c r="AB17" s="6"/>
    </row>
    <row r="18" spans="1:28" x14ac:dyDescent="0.3">
      <c r="A18" s="125"/>
      <c r="B18" s="332" t="s">
        <v>656</v>
      </c>
      <c r="C18" s="241"/>
      <c r="D18" s="241"/>
      <c r="E18" s="241"/>
      <c r="F18" s="241"/>
      <c r="G18" s="241"/>
      <c r="H18" s="241"/>
      <c r="I18" s="241"/>
      <c r="J18" s="241"/>
      <c r="K18" s="241"/>
      <c r="L18" s="241"/>
      <c r="M18" s="241"/>
      <c r="N18" s="241"/>
      <c r="O18" s="125"/>
      <c r="P18" s="9"/>
      <c r="Q18" s="6"/>
      <c r="R18" s="6"/>
      <c r="S18" s="6"/>
      <c r="T18" s="6"/>
      <c r="U18" s="6"/>
      <c r="V18" s="6"/>
      <c r="W18" s="6"/>
      <c r="X18" s="6"/>
      <c r="Y18" s="6"/>
      <c r="Z18" s="6"/>
      <c r="AA18" s="6"/>
      <c r="AB18" s="6"/>
    </row>
    <row r="19" spans="1:28" x14ac:dyDescent="0.3">
      <c r="A19" s="125"/>
      <c r="B19" s="332" t="s">
        <v>657</v>
      </c>
      <c r="C19" s="241"/>
      <c r="D19" s="241"/>
      <c r="E19" s="241"/>
      <c r="F19" s="241"/>
      <c r="G19" s="241"/>
      <c r="H19" s="241"/>
      <c r="I19" s="241"/>
      <c r="J19" s="241"/>
      <c r="K19" s="241"/>
      <c r="L19" s="241"/>
      <c r="M19" s="241"/>
      <c r="N19" s="241"/>
      <c r="O19" s="125"/>
      <c r="P19" s="9"/>
      <c r="Q19" s="6"/>
      <c r="R19" s="6"/>
      <c r="S19" s="6"/>
      <c r="T19" s="6"/>
      <c r="U19" s="6"/>
      <c r="V19" s="6"/>
      <c r="W19" s="6"/>
      <c r="X19" s="6"/>
      <c r="Y19" s="6"/>
      <c r="Z19" s="6"/>
      <c r="AA19" s="6"/>
      <c r="AB19" s="6"/>
    </row>
    <row r="20" spans="1:28" x14ac:dyDescent="0.3">
      <c r="A20" s="125"/>
      <c r="B20" s="332" t="s">
        <v>658</v>
      </c>
      <c r="C20" s="241"/>
      <c r="D20" s="241"/>
      <c r="E20" s="241"/>
      <c r="F20" s="241"/>
      <c r="G20" s="241"/>
      <c r="H20" s="241"/>
      <c r="I20" s="241"/>
      <c r="J20" s="241"/>
      <c r="K20" s="241"/>
      <c r="L20" s="241"/>
      <c r="M20" s="241"/>
      <c r="N20" s="241"/>
      <c r="O20" s="125"/>
      <c r="P20" s="9"/>
      <c r="Q20" s="6"/>
      <c r="R20" s="6"/>
      <c r="S20" s="6"/>
      <c r="T20" s="6"/>
      <c r="U20" s="6"/>
      <c r="V20" s="6"/>
      <c r="W20" s="6"/>
      <c r="X20" s="6"/>
      <c r="Y20" s="6"/>
      <c r="Z20" s="6"/>
      <c r="AA20" s="6"/>
      <c r="AB20" s="6"/>
    </row>
    <row r="21" spans="1:28" x14ac:dyDescent="0.3">
      <c r="A21" s="125"/>
      <c r="B21" s="332" t="s">
        <v>659</v>
      </c>
      <c r="C21" s="241"/>
      <c r="D21" s="241"/>
      <c r="E21" s="241"/>
      <c r="F21" s="241"/>
      <c r="G21" s="241"/>
      <c r="H21" s="241"/>
      <c r="I21" s="241"/>
      <c r="J21" s="241"/>
      <c r="K21" s="241"/>
      <c r="L21" s="241"/>
      <c r="M21" s="241"/>
      <c r="N21" s="241"/>
      <c r="O21" s="125"/>
      <c r="P21" s="9"/>
      <c r="Q21" s="6"/>
      <c r="R21" s="6"/>
      <c r="S21" s="6"/>
      <c r="T21" s="6"/>
      <c r="U21" s="6"/>
      <c r="V21" s="6"/>
      <c r="W21" s="6"/>
      <c r="X21" s="6"/>
      <c r="Y21" s="6"/>
      <c r="Z21" s="6"/>
      <c r="AA21" s="6"/>
      <c r="AB21" s="6"/>
    </row>
    <row r="22" spans="1:28" x14ac:dyDescent="0.3">
      <c r="A22" s="125"/>
      <c r="B22" s="332" t="s">
        <v>660</v>
      </c>
      <c r="C22" s="241"/>
      <c r="D22" s="241"/>
      <c r="E22" s="241"/>
      <c r="F22" s="241"/>
      <c r="G22" s="241"/>
      <c r="H22" s="241"/>
      <c r="I22" s="241"/>
      <c r="J22" s="241"/>
      <c r="K22" s="241"/>
      <c r="L22" s="241"/>
      <c r="M22" s="241"/>
      <c r="N22" s="241"/>
      <c r="O22" s="125"/>
      <c r="P22" s="9"/>
      <c r="Q22" s="6"/>
      <c r="R22" s="6"/>
      <c r="S22" s="6"/>
      <c r="T22" s="6"/>
      <c r="U22" s="6"/>
      <c r="V22" s="6"/>
      <c r="W22" s="6"/>
      <c r="X22" s="6"/>
      <c r="Y22" s="6"/>
      <c r="Z22" s="6"/>
      <c r="AA22" s="6"/>
      <c r="AB22" s="6"/>
    </row>
    <row r="23" spans="1:28" x14ac:dyDescent="0.3">
      <c r="A23" s="125"/>
      <c r="B23" s="332" t="s">
        <v>661</v>
      </c>
      <c r="C23" s="241"/>
      <c r="D23" s="241"/>
      <c r="E23" s="241"/>
      <c r="F23" s="241"/>
      <c r="G23" s="241"/>
      <c r="H23" s="241"/>
      <c r="I23" s="241"/>
      <c r="J23" s="241"/>
      <c r="K23" s="241"/>
      <c r="L23" s="241"/>
      <c r="M23" s="241"/>
      <c r="N23" s="241"/>
      <c r="O23" s="125"/>
      <c r="P23" s="9"/>
      <c r="Q23" s="6"/>
      <c r="R23" s="6"/>
      <c r="S23" s="6"/>
      <c r="T23" s="6"/>
      <c r="U23" s="6"/>
      <c r="V23" s="6"/>
      <c r="W23" s="6"/>
      <c r="X23" s="6"/>
      <c r="Y23" s="6"/>
      <c r="Z23" s="6"/>
      <c r="AA23" s="6"/>
      <c r="AB23" s="6"/>
    </row>
    <row r="24" spans="1:28" x14ac:dyDescent="0.3">
      <c r="A24" s="125"/>
      <c r="B24" s="332" t="s">
        <v>662</v>
      </c>
      <c r="C24" s="241"/>
      <c r="D24" s="241"/>
      <c r="E24" s="241"/>
      <c r="F24" s="241"/>
      <c r="G24" s="241"/>
      <c r="H24" s="241"/>
      <c r="I24" s="241"/>
      <c r="J24" s="241"/>
      <c r="K24" s="241"/>
      <c r="L24" s="241"/>
      <c r="M24" s="241"/>
      <c r="N24" s="241"/>
      <c r="O24" s="125"/>
      <c r="P24" s="9"/>
      <c r="Q24" s="6"/>
      <c r="R24" s="6"/>
      <c r="S24" s="6"/>
      <c r="T24" s="6"/>
      <c r="U24" s="6"/>
      <c r="V24" s="6"/>
      <c r="W24" s="6"/>
      <c r="X24" s="6"/>
      <c r="Y24" s="6"/>
      <c r="Z24" s="6"/>
      <c r="AA24" s="6"/>
      <c r="AB24" s="6"/>
    </row>
    <row r="25" spans="1:28" x14ac:dyDescent="0.3">
      <c r="A25" s="125"/>
      <c r="B25" s="333" t="s">
        <v>663</v>
      </c>
      <c r="C25" s="219">
        <f t="shared" ref="C25:N25" si="0">SUM(C13:C24)</f>
        <v>0</v>
      </c>
      <c r="D25" s="219">
        <f t="shared" si="0"/>
        <v>0</v>
      </c>
      <c r="E25" s="219">
        <f t="shared" si="0"/>
        <v>0</v>
      </c>
      <c r="F25" s="219">
        <f t="shared" si="0"/>
        <v>0</v>
      </c>
      <c r="G25" s="219">
        <f t="shared" si="0"/>
        <v>0</v>
      </c>
      <c r="H25" s="219">
        <f t="shared" si="0"/>
        <v>0</v>
      </c>
      <c r="I25" s="219">
        <f t="shared" si="0"/>
        <v>0</v>
      </c>
      <c r="J25" s="219">
        <f t="shared" si="0"/>
        <v>0</v>
      </c>
      <c r="K25" s="219">
        <f t="shared" si="0"/>
        <v>0</v>
      </c>
      <c r="L25" s="219">
        <f t="shared" si="0"/>
        <v>0</v>
      </c>
      <c r="M25" s="219">
        <f t="shared" si="0"/>
        <v>0</v>
      </c>
      <c r="N25" s="219">
        <f t="shared" si="0"/>
        <v>0</v>
      </c>
      <c r="O25" s="125"/>
      <c r="P25" s="9"/>
      <c r="Q25" s="6"/>
      <c r="R25" s="6"/>
      <c r="S25" s="6"/>
      <c r="T25" s="6"/>
      <c r="U25" s="6"/>
      <c r="V25" s="6"/>
      <c r="W25" s="6"/>
      <c r="X25" s="6"/>
      <c r="Y25" s="6"/>
      <c r="Z25" s="6"/>
      <c r="AA25" s="6"/>
      <c r="AB25" s="6"/>
    </row>
    <row r="26" spans="1:28" x14ac:dyDescent="0.3">
      <c r="A26" s="125"/>
      <c r="B26" s="125"/>
      <c r="C26" s="125"/>
      <c r="D26" s="125"/>
      <c r="E26" s="125"/>
      <c r="F26" s="125"/>
      <c r="G26" s="125"/>
      <c r="H26" s="125"/>
      <c r="I26" s="125"/>
      <c r="J26" s="125"/>
      <c r="K26" s="125"/>
      <c r="L26" s="125"/>
      <c r="M26" s="125"/>
      <c r="N26" s="125"/>
      <c r="O26" s="125"/>
      <c r="P26" s="9"/>
      <c r="Q26" s="6"/>
      <c r="R26" s="6"/>
      <c r="S26" s="6"/>
      <c r="T26" s="6"/>
      <c r="U26" s="6"/>
      <c r="V26" s="6"/>
      <c r="W26" s="6"/>
      <c r="X26" s="6"/>
      <c r="Y26" s="6"/>
      <c r="Z26" s="6"/>
      <c r="AA26" s="6"/>
      <c r="AB26" s="6"/>
    </row>
    <row r="27" spans="1:28" x14ac:dyDescent="0.3">
      <c r="A27" s="125"/>
      <c r="B27" s="125"/>
      <c r="C27" s="125"/>
      <c r="D27" s="125"/>
      <c r="E27" s="125"/>
      <c r="F27" s="125"/>
      <c r="G27" s="125"/>
      <c r="H27" s="125"/>
      <c r="I27" s="125"/>
      <c r="J27" s="125"/>
      <c r="K27" s="125"/>
      <c r="L27" s="125"/>
      <c r="M27" s="125"/>
      <c r="N27" s="125"/>
      <c r="O27" s="125"/>
      <c r="P27" s="9"/>
      <c r="Q27" s="6"/>
      <c r="R27" s="6"/>
      <c r="S27" s="6"/>
      <c r="T27" s="6"/>
      <c r="U27" s="6"/>
      <c r="V27" s="6"/>
      <c r="W27" s="6"/>
      <c r="X27" s="6"/>
      <c r="Y27" s="6"/>
      <c r="Z27" s="6"/>
      <c r="AA27" s="6"/>
      <c r="AB27" s="6"/>
    </row>
    <row r="28" spans="1:28" x14ac:dyDescent="0.3">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row>
    <row r="29" spans="1:28" x14ac:dyDescent="0.3">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row>
    <row r="30" spans="1:28" x14ac:dyDescent="0.3">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row>
    <row r="31" spans="1:28" x14ac:dyDescent="0.3">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row>
    <row r="32" spans="1:28" x14ac:dyDescent="0.3">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row>
    <row r="33" spans="1:28" x14ac:dyDescent="0.3">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row>
    <row r="34" spans="1:28" x14ac:dyDescent="0.3">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row>
    <row r="35" spans="1:28" x14ac:dyDescent="0.3">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row>
    <row r="36" spans="1:28" x14ac:dyDescent="0.3">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row>
    <row r="37" spans="1:28" x14ac:dyDescent="0.3">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row>
    <row r="38" spans="1:28" x14ac:dyDescent="0.3">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row>
    <row r="39" spans="1:28" x14ac:dyDescent="0.3">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row>
    <row r="40" spans="1:28" x14ac:dyDescent="0.3">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row>
    <row r="41" spans="1:28" x14ac:dyDescent="0.3">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row>
    <row r="42" spans="1:28" x14ac:dyDescent="0.3">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row>
    <row r="43" spans="1:28" x14ac:dyDescent="0.3">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row>
    <row r="44" spans="1:28" x14ac:dyDescent="0.3">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row>
    <row r="45" spans="1:28" x14ac:dyDescent="0.3">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row>
    <row r="46" spans="1:28" x14ac:dyDescent="0.3">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row>
    <row r="47" spans="1:28" x14ac:dyDescent="0.3">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row>
    <row r="48" spans="1:28" x14ac:dyDescent="0.3">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row>
    <row r="49" spans="1:28" x14ac:dyDescent="0.3">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row>
    <row r="50" spans="1:28" x14ac:dyDescent="0.3">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row>
    <row r="51" spans="1:28" x14ac:dyDescent="0.3">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row>
    <row r="52" spans="1:28" x14ac:dyDescent="0.3">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row>
    <row r="53" spans="1:28" x14ac:dyDescent="0.3">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row>
    <row r="54" spans="1:28" x14ac:dyDescent="0.3">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row>
    <row r="55" spans="1:28" x14ac:dyDescent="0.3">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row>
    <row r="56" spans="1:28" x14ac:dyDescent="0.3">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row>
    <row r="57" spans="1:28" x14ac:dyDescent="0.3">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row>
    <row r="58" spans="1:28" x14ac:dyDescent="0.3">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row>
    <row r="59" spans="1:28" x14ac:dyDescent="0.3">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row>
    <row r="60" spans="1:28" x14ac:dyDescent="0.3">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row>
    <row r="61" spans="1:28" x14ac:dyDescent="0.3">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row>
    <row r="62" spans="1:28" x14ac:dyDescent="0.3">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row>
    <row r="63" spans="1:28" x14ac:dyDescent="0.3">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row>
    <row r="64" spans="1:28" x14ac:dyDescent="0.3">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row>
    <row r="65" spans="1:28" x14ac:dyDescent="0.3">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row>
    <row r="66" spans="1:28" x14ac:dyDescent="0.3">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row>
    <row r="67" spans="1:28" x14ac:dyDescent="0.3">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row>
    <row r="68" spans="1:28" x14ac:dyDescent="0.3">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row>
    <row r="69" spans="1:28" x14ac:dyDescent="0.3">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row>
    <row r="70" spans="1:28" x14ac:dyDescent="0.3">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row>
    <row r="71" spans="1:28" x14ac:dyDescent="0.3">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row>
    <row r="72" spans="1:28" x14ac:dyDescent="0.3">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row>
    <row r="73" spans="1:28" x14ac:dyDescent="0.3">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row>
    <row r="74" spans="1:28" x14ac:dyDescent="0.3">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row>
    <row r="75" spans="1:28" x14ac:dyDescent="0.3">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row>
    <row r="76" spans="1:28" x14ac:dyDescent="0.3">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row>
    <row r="77" spans="1:28" x14ac:dyDescent="0.3">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row>
    <row r="78" spans="1:28" x14ac:dyDescent="0.3">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row>
    <row r="79" spans="1:28" x14ac:dyDescent="0.3">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row>
    <row r="80" spans="1:28" x14ac:dyDescent="0.3">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row>
    <row r="81" spans="1:28" x14ac:dyDescent="0.3">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row>
    <row r="82" spans="1:28" x14ac:dyDescent="0.3">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row>
    <row r="83" spans="1:28" x14ac:dyDescent="0.3">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row>
    <row r="84" spans="1:28" x14ac:dyDescent="0.3">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row>
    <row r="85" spans="1:28" x14ac:dyDescent="0.3">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row>
    <row r="86" spans="1:28" x14ac:dyDescent="0.3">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row>
    <row r="87" spans="1:28" x14ac:dyDescent="0.3">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row>
    <row r="88" spans="1:28" x14ac:dyDescent="0.3">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row>
    <row r="89" spans="1:28" x14ac:dyDescent="0.3">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row>
    <row r="90" spans="1:28" x14ac:dyDescent="0.3">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row>
    <row r="91" spans="1:28" x14ac:dyDescent="0.3">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row>
    <row r="92" spans="1:28" x14ac:dyDescent="0.3">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row>
    <row r="93" spans="1:28" x14ac:dyDescent="0.3">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row>
    <row r="94" spans="1:28" x14ac:dyDescent="0.3">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row>
    <row r="95" spans="1:28" x14ac:dyDescent="0.3">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row>
    <row r="96" spans="1:28" x14ac:dyDescent="0.3">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row>
    <row r="97" spans="1:28" x14ac:dyDescent="0.3">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row>
    <row r="98" spans="1:28" x14ac:dyDescent="0.3">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row>
    <row r="99" spans="1:28" x14ac:dyDescent="0.3">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row>
    <row r="100" spans="1:28" x14ac:dyDescent="0.3">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row>
    <row r="101" spans="1:28" x14ac:dyDescent="0.3">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row>
    <row r="102" spans="1:28" x14ac:dyDescent="0.3">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row>
    <row r="103" spans="1:28" x14ac:dyDescent="0.3">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row>
    <row r="104" spans="1:28" x14ac:dyDescent="0.3">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row>
    <row r="105" spans="1:28" x14ac:dyDescent="0.3">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row>
    <row r="106" spans="1:28" x14ac:dyDescent="0.3">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row>
    <row r="107" spans="1:28" x14ac:dyDescent="0.3">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row>
    <row r="108" spans="1:28" x14ac:dyDescent="0.3">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row>
    <row r="109" spans="1:28" x14ac:dyDescent="0.3">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row>
    <row r="110" spans="1:28" x14ac:dyDescent="0.3">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row>
    <row r="111" spans="1:28" x14ac:dyDescent="0.3">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row>
    <row r="112" spans="1:28" x14ac:dyDescent="0.3">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row>
    <row r="113" spans="1:28" x14ac:dyDescent="0.3">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row>
    <row r="114" spans="1:28" x14ac:dyDescent="0.3">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row>
    <row r="115" spans="1:28" x14ac:dyDescent="0.3">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row>
    <row r="116" spans="1:28" x14ac:dyDescent="0.3">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row>
    <row r="117" spans="1:28" x14ac:dyDescent="0.3">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row>
    <row r="118" spans="1:28" x14ac:dyDescent="0.3">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row>
    <row r="119" spans="1:28" x14ac:dyDescent="0.3">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row>
    <row r="120" spans="1:28" x14ac:dyDescent="0.3">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row>
    <row r="121" spans="1:28" x14ac:dyDescent="0.3">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row>
    <row r="122" spans="1:28" x14ac:dyDescent="0.3">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row>
    <row r="123" spans="1:28" x14ac:dyDescent="0.3">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row>
    <row r="124" spans="1:28" x14ac:dyDescent="0.3">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row>
    <row r="125" spans="1:28" x14ac:dyDescent="0.3">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row>
    <row r="126" spans="1:28" x14ac:dyDescent="0.3">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row>
    <row r="127" spans="1:28" x14ac:dyDescent="0.3">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row>
    <row r="128" spans="1:28" x14ac:dyDescent="0.3">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row>
    <row r="129" spans="1:28" x14ac:dyDescent="0.3">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row>
    <row r="130" spans="1:28" x14ac:dyDescent="0.3">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row>
    <row r="131" spans="1:28" x14ac:dyDescent="0.3">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row>
    <row r="132" spans="1:28" x14ac:dyDescent="0.3">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row>
    <row r="133" spans="1:28" x14ac:dyDescent="0.3">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row>
    <row r="134" spans="1:28" x14ac:dyDescent="0.3">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row>
    <row r="135" spans="1:28" x14ac:dyDescent="0.3">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row>
    <row r="136" spans="1:28" x14ac:dyDescent="0.3">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row>
    <row r="137" spans="1:28" x14ac:dyDescent="0.3">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row>
    <row r="138" spans="1:28" x14ac:dyDescent="0.3">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row>
    <row r="139" spans="1:28" x14ac:dyDescent="0.3">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row>
    <row r="140" spans="1:28" x14ac:dyDescent="0.3">
      <c r="P140" s="6"/>
      <c r="Q140" s="6"/>
      <c r="R140" s="6"/>
      <c r="S140" s="6"/>
      <c r="T140" s="6"/>
      <c r="U140" s="6"/>
      <c r="V140" s="6"/>
      <c r="W140" s="6"/>
      <c r="X140" s="6"/>
      <c r="Y140" s="6"/>
      <c r="Z140" s="6"/>
      <c r="AA140" s="6"/>
      <c r="AB140" s="6"/>
    </row>
    <row r="141" spans="1:28" x14ac:dyDescent="0.3">
      <c r="P141" s="6"/>
      <c r="Q141" s="6"/>
      <c r="R141" s="6"/>
      <c r="S141" s="6"/>
      <c r="T141" s="6"/>
      <c r="U141" s="6"/>
      <c r="V141" s="6"/>
      <c r="W141" s="6"/>
      <c r="X141" s="6"/>
      <c r="Y141" s="6"/>
      <c r="Z141" s="6"/>
      <c r="AA141" s="6"/>
      <c r="AB141" s="6"/>
    </row>
    <row r="142" spans="1:28" x14ac:dyDescent="0.3">
      <c r="P142" s="6"/>
      <c r="Q142" s="6"/>
      <c r="R142" s="6"/>
      <c r="S142" s="6"/>
      <c r="T142" s="6"/>
      <c r="U142" s="6"/>
      <c r="V142" s="6"/>
      <c r="W142" s="6"/>
      <c r="X142" s="6"/>
      <c r="Y142" s="6"/>
      <c r="Z142" s="6"/>
      <c r="AA142" s="6"/>
      <c r="AB142" s="6"/>
    </row>
    <row r="143" spans="1:28" x14ac:dyDescent="0.3">
      <c r="P143" s="6"/>
      <c r="Q143" s="6"/>
      <c r="R143" s="6"/>
      <c r="S143" s="6"/>
      <c r="T143" s="6"/>
      <c r="U143" s="6"/>
      <c r="V143" s="6"/>
      <c r="W143" s="6"/>
      <c r="X143" s="6"/>
      <c r="Y143" s="6"/>
      <c r="Z143" s="6"/>
      <c r="AA143" s="6"/>
      <c r="AB143" s="6"/>
    </row>
    <row r="144" spans="1:28" x14ac:dyDescent="0.3">
      <c r="P144" s="6"/>
      <c r="Q144" s="6"/>
      <c r="R144" s="6"/>
      <c r="S144" s="6"/>
      <c r="T144" s="6"/>
      <c r="U144" s="6"/>
      <c r="V144" s="6"/>
      <c r="W144" s="6"/>
      <c r="X144" s="6"/>
      <c r="Y144" s="6"/>
      <c r="Z144" s="6"/>
      <c r="AA144" s="6"/>
      <c r="AB144" s="6"/>
    </row>
    <row r="145" spans="16:28" x14ac:dyDescent="0.3">
      <c r="P145" s="6"/>
      <c r="Q145" s="6"/>
      <c r="R145" s="6"/>
      <c r="S145" s="6"/>
      <c r="T145" s="6"/>
      <c r="U145" s="6"/>
      <c r="V145" s="6"/>
      <c r="W145" s="6"/>
      <c r="X145" s="6"/>
      <c r="Y145" s="6"/>
      <c r="Z145" s="6"/>
      <c r="AA145" s="6"/>
      <c r="AB145" s="6"/>
    </row>
    <row r="146" spans="16:28" x14ac:dyDescent="0.3">
      <c r="P146" s="6"/>
      <c r="Q146" s="6"/>
      <c r="R146" s="6"/>
      <c r="S146" s="6"/>
      <c r="T146" s="6"/>
      <c r="U146" s="6"/>
      <c r="V146" s="6"/>
      <c r="W146" s="6"/>
      <c r="X146" s="6"/>
      <c r="Y146" s="6"/>
      <c r="Z146" s="6"/>
      <c r="AA146" s="6"/>
      <c r="AB146" s="6"/>
    </row>
    <row r="147" spans="16:28" x14ac:dyDescent="0.3">
      <c r="P147" s="6"/>
      <c r="Q147" s="6"/>
      <c r="R147" s="6"/>
      <c r="S147" s="6"/>
      <c r="T147" s="6"/>
      <c r="U147" s="6"/>
      <c r="V147" s="6"/>
      <c r="W147" s="6"/>
      <c r="X147" s="6"/>
      <c r="Y147" s="6"/>
      <c r="Z147" s="6"/>
      <c r="AA147" s="6"/>
      <c r="AB147" s="6"/>
    </row>
    <row r="148" spans="16:28" x14ac:dyDescent="0.3">
      <c r="P148" s="6"/>
      <c r="Q148" s="6"/>
      <c r="R148" s="6"/>
      <c r="S148" s="6"/>
      <c r="T148" s="6"/>
      <c r="U148" s="6"/>
      <c r="V148" s="6"/>
      <c r="W148" s="6"/>
      <c r="X148" s="6"/>
      <c r="Y148" s="6"/>
      <c r="Z148" s="6"/>
      <c r="AA148" s="6"/>
      <c r="AB148" s="6"/>
    </row>
    <row r="149" spans="16:28" x14ac:dyDescent="0.3">
      <c r="P149" s="6"/>
      <c r="Q149" s="6"/>
      <c r="R149" s="6"/>
      <c r="S149" s="6"/>
      <c r="T149" s="6"/>
      <c r="U149" s="6"/>
      <c r="V149" s="6"/>
      <c r="W149" s="6"/>
      <c r="X149" s="6"/>
      <c r="Y149" s="6"/>
      <c r="Z149" s="6"/>
      <c r="AA149" s="6"/>
      <c r="AB149" s="6"/>
    </row>
    <row r="150" spans="16:28" x14ac:dyDescent="0.3">
      <c r="P150" s="6"/>
      <c r="Q150" s="6"/>
      <c r="R150" s="6"/>
      <c r="S150" s="6"/>
      <c r="T150" s="6"/>
      <c r="U150" s="6"/>
      <c r="V150" s="6"/>
      <c r="W150" s="6"/>
      <c r="X150" s="6"/>
      <c r="Y150" s="6"/>
      <c r="Z150" s="6"/>
      <c r="AA150" s="6"/>
      <c r="AB150" s="6"/>
    </row>
    <row r="151" spans="16:28" x14ac:dyDescent="0.3">
      <c r="P151" s="6"/>
      <c r="Q151" s="6"/>
      <c r="R151" s="6"/>
      <c r="S151" s="6"/>
      <c r="T151" s="6"/>
      <c r="U151" s="6"/>
      <c r="V151" s="6"/>
      <c r="W151" s="6"/>
      <c r="X151" s="6"/>
      <c r="Y151" s="6"/>
      <c r="Z151" s="6"/>
      <c r="AA151" s="6"/>
      <c r="AB151" s="6"/>
    </row>
    <row r="152" spans="16:28" x14ac:dyDescent="0.3">
      <c r="P152" s="6"/>
      <c r="Q152" s="6"/>
      <c r="R152" s="6"/>
      <c r="S152" s="6"/>
      <c r="T152" s="6"/>
      <c r="U152" s="6"/>
      <c r="V152" s="6"/>
      <c r="W152" s="6"/>
      <c r="X152" s="6"/>
      <c r="Y152" s="6"/>
      <c r="Z152" s="6"/>
      <c r="AA152" s="6"/>
      <c r="AB152" s="6"/>
    </row>
    <row r="153" spans="16:28" x14ac:dyDescent="0.3">
      <c r="P153" s="6"/>
      <c r="Q153" s="6"/>
      <c r="R153" s="6"/>
      <c r="S153" s="6"/>
      <c r="T153" s="6"/>
      <c r="U153" s="6"/>
      <c r="V153" s="6"/>
      <c r="W153" s="6"/>
      <c r="X153" s="6"/>
      <c r="Y153" s="6"/>
      <c r="Z153" s="6"/>
      <c r="AA153" s="6"/>
      <c r="AB153" s="6"/>
    </row>
    <row r="154" spans="16:28" x14ac:dyDescent="0.3">
      <c r="P154" s="6"/>
      <c r="Q154" s="6"/>
      <c r="R154" s="6"/>
      <c r="S154" s="6"/>
      <c r="T154" s="6"/>
      <c r="U154" s="6"/>
      <c r="V154" s="6"/>
      <c r="W154" s="6"/>
      <c r="X154" s="6"/>
      <c r="Y154" s="6"/>
      <c r="Z154" s="6"/>
      <c r="AA154" s="6"/>
      <c r="AB154" s="6"/>
    </row>
    <row r="155" spans="16:28" x14ac:dyDescent="0.3">
      <c r="P155" s="6"/>
      <c r="Q155" s="6"/>
      <c r="R155" s="6"/>
      <c r="S155" s="6"/>
      <c r="T155" s="6"/>
      <c r="U155" s="6"/>
      <c r="V155" s="6"/>
      <c r="W155" s="6"/>
      <c r="X155" s="6"/>
      <c r="Y155" s="6"/>
      <c r="Z155" s="6"/>
      <c r="AA155" s="6"/>
      <c r="AB155" s="6"/>
    </row>
    <row r="156" spans="16:28" x14ac:dyDescent="0.3">
      <c r="P156" s="6"/>
      <c r="Q156" s="6"/>
      <c r="R156" s="6"/>
      <c r="S156" s="6"/>
      <c r="T156" s="6"/>
      <c r="U156" s="6"/>
      <c r="V156" s="6"/>
      <c r="W156" s="6"/>
      <c r="X156" s="6"/>
      <c r="Y156" s="6"/>
      <c r="Z156" s="6"/>
      <c r="AA156" s="6"/>
      <c r="AB156" s="6"/>
    </row>
    <row r="157" spans="16:28" x14ac:dyDescent="0.3">
      <c r="P157" s="6"/>
      <c r="Q157" s="6"/>
      <c r="R157" s="6"/>
      <c r="S157" s="6"/>
      <c r="T157" s="6"/>
      <c r="U157" s="6"/>
      <c r="V157" s="6"/>
      <c r="W157" s="6"/>
      <c r="X157" s="6"/>
      <c r="Y157" s="6"/>
      <c r="Z157" s="6"/>
      <c r="AA157" s="6"/>
      <c r="AB157" s="6"/>
    </row>
    <row r="158" spans="16:28" x14ac:dyDescent="0.3">
      <c r="P158" s="6"/>
      <c r="Q158" s="6"/>
      <c r="R158" s="6"/>
      <c r="S158" s="6"/>
      <c r="T158" s="6"/>
      <c r="U158" s="6"/>
      <c r="V158" s="6"/>
      <c r="W158" s="6"/>
      <c r="X158" s="6"/>
      <c r="Y158" s="6"/>
      <c r="Z158" s="6"/>
      <c r="AA158" s="6"/>
      <c r="AB158" s="6"/>
    </row>
    <row r="159" spans="16:28" x14ac:dyDescent="0.3">
      <c r="P159" s="6"/>
      <c r="Q159" s="6"/>
      <c r="R159" s="6"/>
      <c r="S159" s="6"/>
      <c r="T159" s="6"/>
      <c r="U159" s="6"/>
      <c r="V159" s="6"/>
      <c r="W159" s="6"/>
      <c r="X159" s="6"/>
      <c r="Y159" s="6"/>
      <c r="Z159" s="6"/>
      <c r="AA159" s="6"/>
      <c r="AB159" s="6"/>
    </row>
    <row r="160" spans="16:28" x14ac:dyDescent="0.3">
      <c r="P160" s="6"/>
      <c r="Q160" s="6"/>
      <c r="R160" s="6"/>
      <c r="S160" s="6"/>
      <c r="T160" s="6"/>
      <c r="U160" s="6"/>
      <c r="V160" s="6"/>
      <c r="W160" s="6"/>
      <c r="X160" s="6"/>
      <c r="Y160" s="6"/>
      <c r="Z160" s="6"/>
      <c r="AA160" s="6"/>
      <c r="AB160" s="6"/>
    </row>
    <row r="161" spans="16:28" x14ac:dyDescent="0.3">
      <c r="P161" s="6"/>
      <c r="Q161" s="6"/>
      <c r="R161" s="6"/>
      <c r="S161" s="6"/>
      <c r="T161" s="6"/>
      <c r="U161" s="6"/>
      <c r="V161" s="6"/>
      <c r="W161" s="6"/>
      <c r="X161" s="6"/>
      <c r="Y161" s="6"/>
      <c r="Z161" s="6"/>
      <c r="AA161" s="6"/>
      <c r="AB161" s="6"/>
    </row>
    <row r="162" spans="16:28" x14ac:dyDescent="0.3">
      <c r="P162" s="6"/>
      <c r="Q162" s="6"/>
      <c r="R162" s="6"/>
      <c r="S162" s="6"/>
      <c r="T162" s="6"/>
      <c r="U162" s="6"/>
      <c r="V162" s="6"/>
      <c r="W162" s="6"/>
      <c r="X162" s="6"/>
      <c r="Y162" s="6"/>
      <c r="Z162" s="6"/>
      <c r="AA162" s="6"/>
      <c r="AB162" s="6"/>
    </row>
    <row r="163" spans="16:28" x14ac:dyDescent="0.3">
      <c r="P163" s="6"/>
      <c r="Q163" s="6"/>
      <c r="R163" s="6"/>
      <c r="S163" s="6"/>
      <c r="T163" s="6"/>
      <c r="U163" s="6"/>
      <c r="V163" s="6"/>
      <c r="W163" s="6"/>
      <c r="X163" s="6"/>
      <c r="Y163" s="6"/>
      <c r="Z163" s="6"/>
      <c r="AA163" s="6"/>
      <c r="AB163" s="6"/>
    </row>
    <row r="164" spans="16:28" x14ac:dyDescent="0.3">
      <c r="P164" s="6"/>
      <c r="Q164" s="6"/>
      <c r="R164" s="6"/>
      <c r="S164" s="6"/>
      <c r="T164" s="6"/>
      <c r="U164" s="6"/>
      <c r="V164" s="6"/>
      <c r="W164" s="6"/>
      <c r="X164" s="6"/>
      <c r="Y164" s="6"/>
      <c r="Z164" s="6"/>
      <c r="AA164" s="6"/>
      <c r="AB164" s="6"/>
    </row>
    <row r="165" spans="16:28" x14ac:dyDescent="0.3">
      <c r="P165" s="6"/>
      <c r="Q165" s="6"/>
      <c r="R165" s="6"/>
      <c r="S165" s="6"/>
      <c r="T165" s="6"/>
      <c r="U165" s="6"/>
      <c r="V165" s="6"/>
      <c r="W165" s="6"/>
      <c r="X165" s="6"/>
      <c r="Y165" s="6"/>
      <c r="Z165" s="6"/>
      <c r="AA165" s="6"/>
      <c r="AB165" s="6"/>
    </row>
    <row r="166" spans="16:28" x14ac:dyDescent="0.3">
      <c r="P166" s="6"/>
      <c r="Q166" s="6"/>
      <c r="R166" s="6"/>
      <c r="S166" s="6"/>
      <c r="T166" s="6"/>
      <c r="U166" s="6"/>
      <c r="V166" s="6"/>
      <c r="W166" s="6"/>
      <c r="X166" s="6"/>
      <c r="Y166" s="6"/>
      <c r="Z166" s="6"/>
      <c r="AA166" s="6"/>
      <c r="AB166" s="6"/>
    </row>
    <row r="167" spans="16:28" x14ac:dyDescent="0.3">
      <c r="P167" s="6"/>
      <c r="Q167" s="6"/>
      <c r="R167" s="6"/>
      <c r="S167" s="6"/>
      <c r="T167" s="6"/>
      <c r="U167" s="6"/>
      <c r="V167" s="6"/>
      <c r="W167" s="6"/>
      <c r="X167" s="6"/>
      <c r="Y167" s="6"/>
      <c r="Z167" s="6"/>
      <c r="AA167" s="6"/>
      <c r="AB167" s="6"/>
    </row>
    <row r="168" spans="16:28" x14ac:dyDescent="0.3">
      <c r="P168" s="6"/>
      <c r="Q168" s="6"/>
      <c r="R168" s="6"/>
      <c r="S168" s="6"/>
      <c r="T168" s="6"/>
      <c r="U168" s="6"/>
      <c r="V168" s="6"/>
      <c r="W168" s="6"/>
      <c r="X168" s="6"/>
      <c r="Y168" s="6"/>
      <c r="Z168" s="6"/>
      <c r="AA168" s="6"/>
      <c r="AB168" s="6"/>
    </row>
    <row r="169" spans="16:28" x14ac:dyDescent="0.3">
      <c r="P169" s="6"/>
      <c r="Q169" s="6"/>
      <c r="R169" s="6"/>
      <c r="S169" s="6"/>
      <c r="T169" s="6"/>
      <c r="U169" s="6"/>
      <c r="V169" s="6"/>
      <c r="W169" s="6"/>
      <c r="X169" s="6"/>
      <c r="Y169" s="6"/>
      <c r="Z169" s="6"/>
      <c r="AA169" s="6"/>
      <c r="AB169" s="6"/>
    </row>
    <row r="170" spans="16:28" x14ac:dyDescent="0.3">
      <c r="P170" s="6"/>
      <c r="Q170" s="6"/>
      <c r="R170" s="6"/>
      <c r="S170" s="6"/>
      <c r="T170" s="6"/>
      <c r="U170" s="6"/>
      <c r="V170" s="6"/>
      <c r="W170" s="6"/>
      <c r="X170" s="6"/>
      <c r="Y170" s="6"/>
      <c r="Z170" s="6"/>
      <c r="AA170" s="6"/>
      <c r="AB170" s="6"/>
    </row>
    <row r="171" spans="16:28" x14ac:dyDescent="0.3">
      <c r="P171" s="6"/>
      <c r="Q171" s="6"/>
      <c r="R171" s="6"/>
      <c r="S171" s="6"/>
      <c r="T171" s="6"/>
      <c r="U171" s="6"/>
      <c r="V171" s="6"/>
      <c r="W171" s="6"/>
      <c r="X171" s="6"/>
      <c r="Y171" s="6"/>
      <c r="Z171" s="6"/>
      <c r="AA171" s="6"/>
      <c r="AB171" s="6"/>
    </row>
    <row r="172" spans="16:28" x14ac:dyDescent="0.3">
      <c r="P172" s="6"/>
      <c r="Q172" s="6"/>
      <c r="R172" s="6"/>
      <c r="S172" s="6"/>
      <c r="T172" s="6"/>
      <c r="U172" s="6"/>
      <c r="V172" s="6"/>
      <c r="W172" s="6"/>
      <c r="X172" s="6"/>
      <c r="Y172" s="6"/>
      <c r="Z172" s="6"/>
      <c r="AA172" s="6"/>
      <c r="AB172" s="6"/>
    </row>
    <row r="173" spans="16:28" x14ac:dyDescent="0.3">
      <c r="P173" s="6"/>
      <c r="Q173" s="6"/>
      <c r="R173" s="6"/>
      <c r="S173" s="6"/>
      <c r="T173" s="6"/>
      <c r="U173" s="6"/>
      <c r="V173" s="6"/>
      <c r="W173" s="6"/>
      <c r="X173" s="6"/>
      <c r="Y173" s="6"/>
      <c r="Z173" s="6"/>
      <c r="AA173" s="6"/>
      <c r="AB173" s="6"/>
    </row>
    <row r="174" spans="16:28" x14ac:dyDescent="0.3">
      <c r="P174" s="6"/>
      <c r="Q174" s="6"/>
      <c r="R174" s="6"/>
      <c r="S174" s="6"/>
      <c r="T174" s="6"/>
      <c r="U174" s="6"/>
      <c r="V174" s="6"/>
      <c r="W174" s="6"/>
      <c r="X174" s="6"/>
      <c r="Y174" s="6"/>
      <c r="Z174" s="6"/>
      <c r="AA174" s="6"/>
      <c r="AB174" s="6"/>
    </row>
    <row r="175" spans="16:28" x14ac:dyDescent="0.3">
      <c r="P175" s="6"/>
      <c r="Q175" s="6"/>
      <c r="R175" s="6"/>
      <c r="S175" s="6"/>
      <c r="T175" s="6"/>
      <c r="U175" s="6"/>
      <c r="V175" s="6"/>
      <c r="W175" s="6"/>
      <c r="X175" s="6"/>
      <c r="Y175" s="6"/>
      <c r="Z175" s="6"/>
      <c r="AA175" s="6"/>
      <c r="AB175" s="6"/>
    </row>
    <row r="176" spans="16:28" x14ac:dyDescent="0.3">
      <c r="P176" s="6"/>
      <c r="Q176" s="6"/>
      <c r="R176" s="6"/>
      <c r="S176" s="6"/>
      <c r="T176" s="6"/>
      <c r="U176" s="6"/>
      <c r="V176" s="6"/>
      <c r="W176" s="6"/>
      <c r="X176" s="6"/>
      <c r="Y176" s="6"/>
      <c r="Z176" s="6"/>
      <c r="AA176" s="6"/>
      <c r="AB176" s="6"/>
    </row>
    <row r="177" spans="16:28" x14ac:dyDescent="0.3">
      <c r="P177" s="6"/>
      <c r="Q177" s="6"/>
      <c r="R177" s="6"/>
      <c r="S177" s="6"/>
      <c r="T177" s="6"/>
      <c r="U177" s="6"/>
      <c r="V177" s="6"/>
      <c r="W177" s="6"/>
      <c r="X177" s="6"/>
      <c r="Y177" s="6"/>
      <c r="Z177" s="6"/>
      <c r="AA177" s="6"/>
      <c r="AB177" s="6"/>
    </row>
    <row r="178" spans="16:28" x14ac:dyDescent="0.3">
      <c r="P178" s="6"/>
      <c r="Q178" s="6"/>
      <c r="R178" s="6"/>
      <c r="S178" s="6"/>
      <c r="T178" s="6"/>
      <c r="U178" s="6"/>
      <c r="V178" s="6"/>
      <c r="W178" s="6"/>
      <c r="X178" s="6"/>
      <c r="Y178" s="6"/>
      <c r="Z178" s="6"/>
      <c r="AA178" s="6"/>
      <c r="AB178" s="6"/>
    </row>
    <row r="179" spans="16:28" x14ac:dyDescent="0.3">
      <c r="P179" s="6"/>
      <c r="Q179" s="6"/>
      <c r="R179" s="6"/>
      <c r="S179" s="6"/>
      <c r="T179" s="6"/>
      <c r="U179" s="6"/>
      <c r="V179" s="6"/>
      <c r="W179" s="6"/>
      <c r="X179" s="6"/>
      <c r="Y179" s="6"/>
      <c r="Z179" s="6"/>
      <c r="AA179" s="6"/>
      <c r="AB179" s="6"/>
    </row>
    <row r="180" spans="16:28" x14ac:dyDescent="0.3">
      <c r="P180" s="6"/>
      <c r="Q180" s="6"/>
      <c r="R180" s="6"/>
      <c r="S180" s="6"/>
      <c r="T180" s="6"/>
      <c r="U180" s="6"/>
      <c r="V180" s="6"/>
      <c r="W180" s="6"/>
      <c r="X180" s="6"/>
      <c r="Y180" s="6"/>
      <c r="Z180" s="6"/>
      <c r="AA180" s="6"/>
      <c r="AB180" s="6"/>
    </row>
    <row r="181" spans="16:28" x14ac:dyDescent="0.3">
      <c r="P181" s="6"/>
      <c r="Q181" s="6"/>
      <c r="R181" s="6"/>
      <c r="S181" s="6"/>
      <c r="T181" s="6"/>
      <c r="U181" s="6"/>
      <c r="V181" s="6"/>
      <c r="W181" s="6"/>
      <c r="X181" s="6"/>
      <c r="Y181" s="6"/>
      <c r="Z181" s="6"/>
      <c r="AA181" s="6"/>
      <c r="AB181" s="6"/>
    </row>
    <row r="182" spans="16:28" x14ac:dyDescent="0.3">
      <c r="P182" s="6"/>
      <c r="Q182" s="6"/>
      <c r="R182" s="6"/>
      <c r="S182" s="6"/>
      <c r="T182" s="6"/>
      <c r="U182" s="6"/>
      <c r="V182" s="6"/>
      <c r="W182" s="6"/>
      <c r="X182" s="6"/>
      <c r="Y182" s="6"/>
      <c r="Z182" s="6"/>
      <c r="AA182" s="6"/>
      <c r="AB182" s="6"/>
    </row>
    <row r="183" spans="16:28" x14ac:dyDescent="0.3">
      <c r="P183" s="6"/>
      <c r="Q183" s="6"/>
      <c r="R183" s="6"/>
      <c r="S183" s="6"/>
      <c r="T183" s="6"/>
      <c r="U183" s="6"/>
      <c r="V183" s="6"/>
      <c r="W183" s="6"/>
      <c r="X183" s="6"/>
      <c r="Y183" s="6"/>
      <c r="Z183" s="6"/>
      <c r="AA183" s="6"/>
      <c r="AB183" s="6"/>
    </row>
    <row r="184" spans="16:28" x14ac:dyDescent="0.3">
      <c r="P184" s="6"/>
      <c r="Q184" s="6"/>
      <c r="R184" s="6"/>
      <c r="S184" s="6"/>
      <c r="T184" s="6"/>
      <c r="U184" s="6"/>
      <c r="V184" s="6"/>
      <c r="W184" s="6"/>
      <c r="X184" s="6"/>
      <c r="Y184" s="6"/>
      <c r="Z184" s="6"/>
      <c r="AA184" s="6"/>
      <c r="AB184" s="6"/>
    </row>
  </sheetData>
  <sheetProtection algorithmName="SHA-512" hashValue="KFfQoIe8/SAh52Itbha20wDpl2fbUKn/jM/paqYfCIvDnDzy5ErsujLvUEcEl0lE3tzZlM+9amih2WSqMM32Mg==" saltValue="Iokuz8Wst8GR5IziDJBvTQ==" spinCount="100000" sheet="1" objects="1" scenarios="1"/>
  <mergeCells count="2">
    <mergeCell ref="A1:O2"/>
    <mergeCell ref="A3:O4"/>
  </mergeCells>
  <conditionalFormatting sqref="C13:N24">
    <cfRule type="expression" dxfId="6" priority="2">
      <formula>ISNUMBER(C13)</formula>
    </cfRule>
  </conditionalFormatting>
  <conditionalFormatting sqref="D12:N12">
    <cfRule type="expression" dxfId="5" priority="3">
      <formula>$D$8=""</formula>
    </cfRule>
  </conditionalFormatting>
  <conditionalFormatting sqref="B13:B24">
    <cfRule type="expression" dxfId="4" priority="4">
      <formula>$D$8=""</formula>
    </cfRule>
  </conditionalFormatting>
  <conditionalFormatting sqref="C12">
    <cfRule type="expression" dxfId="3" priority="5">
      <formula>$D$8=""</formula>
    </cfRule>
  </conditionalFormatting>
  <conditionalFormatting sqref="C25:N25">
    <cfRule type="expression" dxfId="2" priority="6">
      <formula>ISNUMBER(C25)</formula>
    </cfRule>
  </conditionalFormatting>
  <conditionalFormatting sqref="B25">
    <cfRule type="expression" dxfId="1" priority="7">
      <formula>$D$8=""</formula>
    </cfRule>
  </conditionalFormatting>
  <pageMargins left="0.70866141732283472" right="0.70866141732283472" top="0.74803149606299213" bottom="0.74803149606299213" header="0.51181102362204722" footer="0.51181102362204722"/>
  <pageSetup paperSize="9" scale="8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18</TotalTime>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14</vt:i4>
      </vt:variant>
    </vt:vector>
  </HeadingPairs>
  <TitlesOfParts>
    <vt:vector size="26" baseType="lpstr">
      <vt:lpstr>Contenido e Instrucciones</vt:lpstr>
      <vt:lpstr>Informe de resultados</vt:lpstr>
      <vt:lpstr>Información de la empresa</vt:lpstr>
      <vt:lpstr>Combustibles-Fósiles Alcance 1</vt:lpstr>
      <vt:lpstr>Fluorados-Alcance 1</vt:lpstr>
      <vt:lpstr>Electricidad-Alcance 2</vt:lpstr>
      <vt:lpstr>Otras emisiones- Alcance 3</vt:lpstr>
      <vt:lpstr>Factores de emisión </vt:lpstr>
      <vt:lpstr>Datos de consumo</vt:lpstr>
      <vt:lpstr>Emisiones evitadas</vt:lpstr>
      <vt:lpstr>Versiones y actualizaciones</vt:lpstr>
      <vt:lpstr>Criterios para el cálculo</vt:lpstr>
      <vt:lpstr>'Combustibles-Fósiles Alcance 1'!Área_de_impresión</vt:lpstr>
      <vt:lpstr>'Contenido e Instrucciones'!Área_de_impresión</vt:lpstr>
      <vt:lpstr>'Criterios para el cálculo'!Área_de_impresión</vt:lpstr>
      <vt:lpstr>'Datos de consumo'!Área_de_impresión</vt:lpstr>
      <vt:lpstr>'Información de la empresa'!Área_de_impresión</vt:lpstr>
      <vt:lpstr>'Informe de resultados'!Área_de_impresión</vt:lpstr>
      <vt:lpstr>'Otras emisiones- Alcance 3'!Área_de_impresión</vt:lpstr>
      <vt:lpstr>'Versiones y actualizaciones'!Área_de_impresión</vt:lpstr>
      <vt:lpstr>Combinación</vt:lpstr>
      <vt:lpstr>Denominación</vt:lpstr>
      <vt:lpstr>FE</vt:lpstr>
      <vt:lpstr>GAS</vt:lpstr>
      <vt:lpstr>PCA</vt:lpstr>
      <vt:lpstr>Unidades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Peregalli</dc:creator>
  <cp:lastModifiedBy>Juan Peregalli</cp:lastModifiedBy>
  <cp:revision>5</cp:revision>
  <cp:lastPrinted>2021-05-06T20:32:27Z</cp:lastPrinted>
  <dcterms:created xsi:type="dcterms:W3CDTF">2021-03-04T14:38:53Z</dcterms:created>
  <dcterms:modified xsi:type="dcterms:W3CDTF">2021-05-31T19:52:40Z</dcterms:modified>
  <dc:language>es-UY</dc:language>
</cp:coreProperties>
</file>